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C:\Users\tbendeck\Documents\Pagina Web\Publicaciones\2026\"/>
    </mc:Choice>
  </mc:AlternateContent>
  <bookViews>
    <workbookView xWindow="0" yWindow="0" windowWidth="21600" windowHeight="9435"/>
  </bookViews>
  <sheets>
    <sheet name="Resumen" sheetId="11" r:id="rId1"/>
    <sheet name="PLAN DE ACCIÓN 2023-2026" sheetId="5" r:id="rId2"/>
    <sheet name="Análisis Situacional" sheetId="2" state="hidden" r:id="rId3"/>
  </sheets>
  <externalReferences>
    <externalReference r:id="rId4"/>
    <externalReference r:id="rId5"/>
    <externalReference r:id="rId6"/>
    <externalReference r:id="rId7"/>
  </externalReferences>
  <definedNames>
    <definedName name="_xlnm._FilterDatabase" localSheetId="2" hidden="1">'Análisis Situacional'!$A$1:$AH$236</definedName>
    <definedName name="_xlnm._FilterDatabase" localSheetId="1" hidden="1">'PLAN DE ACCIÓN 2023-2026'!$A$5:$AB$197</definedName>
    <definedName name="_xlcn.WorksheetConnection_IdentificaciónyPriorizacióndeProblemas.xlsxArbolT1" hidden="1">ArbolT</definedName>
  </definedNames>
  <calcPr calcId="191029" concurrentCalc="0"/>
  <pivotCaches>
    <pivotCache cacheId="1"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6" i="5" l="1"/>
  <c r="A197" i="5"/>
  <c r="X236" i="2"/>
  <c r="P236" i="2"/>
  <c r="N236" i="2"/>
  <c r="X235" i="2"/>
  <c r="P235" i="2"/>
  <c r="N235" i="2"/>
  <c r="X234" i="2"/>
  <c r="P234" i="2"/>
  <c r="N234" i="2"/>
  <c r="X233" i="2"/>
  <c r="P233" i="2"/>
  <c r="N233" i="2"/>
  <c r="X232" i="2"/>
  <c r="P232" i="2"/>
  <c r="N232" i="2"/>
  <c r="X231" i="2"/>
  <c r="P231" i="2"/>
  <c r="N231" i="2"/>
  <c r="X230" i="2"/>
  <c r="P230" i="2"/>
  <c r="N230" i="2"/>
  <c r="X229" i="2"/>
  <c r="P229" i="2"/>
  <c r="N229" i="2"/>
  <c r="X228" i="2"/>
  <c r="P228" i="2"/>
  <c r="N228" i="2"/>
  <c r="X227" i="2"/>
  <c r="P227" i="2"/>
  <c r="N227" i="2"/>
  <c r="X226" i="2"/>
  <c r="P226" i="2"/>
  <c r="N226" i="2"/>
  <c r="X225" i="2"/>
  <c r="P225" i="2"/>
  <c r="N225" i="2"/>
  <c r="X224" i="2"/>
  <c r="P224" i="2"/>
  <c r="N224" i="2"/>
  <c r="X223" i="2"/>
  <c r="P223" i="2"/>
  <c r="N223" i="2"/>
  <c r="X222" i="2"/>
  <c r="P222" i="2"/>
  <c r="N222" i="2"/>
  <c r="X221" i="2"/>
  <c r="P221" i="2"/>
  <c r="N221" i="2"/>
  <c r="X220" i="2"/>
  <c r="P220" i="2"/>
  <c r="N220" i="2"/>
  <c r="X219" i="2"/>
  <c r="P219" i="2"/>
  <c r="N219" i="2"/>
  <c r="X218" i="2"/>
  <c r="P218" i="2"/>
  <c r="N218" i="2"/>
  <c r="X217" i="2"/>
  <c r="P217" i="2"/>
  <c r="N217" i="2"/>
  <c r="X216" i="2"/>
  <c r="P216" i="2"/>
  <c r="N216" i="2"/>
  <c r="X215" i="2"/>
  <c r="P215" i="2"/>
  <c r="N215" i="2"/>
  <c r="X214" i="2"/>
  <c r="P214" i="2"/>
  <c r="N214" i="2"/>
  <c r="X213" i="2"/>
  <c r="P213" i="2"/>
  <c r="N213" i="2"/>
  <c r="X212" i="2"/>
  <c r="P212" i="2"/>
  <c r="N212" i="2"/>
  <c r="X211" i="2"/>
  <c r="P211" i="2"/>
  <c r="N211" i="2"/>
  <c r="X210" i="2"/>
  <c r="P210" i="2"/>
  <c r="N210" i="2"/>
  <c r="X209" i="2"/>
  <c r="P209" i="2"/>
  <c r="N209" i="2"/>
  <c r="X208" i="2"/>
  <c r="P208" i="2"/>
  <c r="N208" i="2"/>
  <c r="X207" i="2"/>
  <c r="P207" i="2"/>
  <c r="N207" i="2"/>
  <c r="X206" i="2"/>
  <c r="P206" i="2"/>
  <c r="N206" i="2"/>
  <c r="X205" i="2"/>
  <c r="P205" i="2"/>
  <c r="N205" i="2"/>
  <c r="X204" i="2"/>
  <c r="P204" i="2"/>
  <c r="N204" i="2"/>
  <c r="X203" i="2"/>
  <c r="P203" i="2"/>
  <c r="N203" i="2"/>
  <c r="X202" i="2"/>
  <c r="P202" i="2"/>
  <c r="N202" i="2"/>
  <c r="X201" i="2"/>
  <c r="P201" i="2"/>
  <c r="N201" i="2"/>
  <c r="X200" i="2"/>
  <c r="P200" i="2"/>
  <c r="N200" i="2"/>
  <c r="X199" i="2"/>
  <c r="P199" i="2"/>
  <c r="N199" i="2"/>
  <c r="X198" i="2"/>
  <c r="P198" i="2"/>
  <c r="N198" i="2"/>
  <c r="X197" i="2"/>
  <c r="P197" i="2"/>
  <c r="N197" i="2"/>
  <c r="X196" i="2"/>
  <c r="P196" i="2"/>
  <c r="N196" i="2"/>
  <c r="X195" i="2"/>
  <c r="P195" i="2"/>
  <c r="N195" i="2"/>
  <c r="X194" i="2"/>
  <c r="P194" i="2"/>
  <c r="N194" i="2"/>
  <c r="X193" i="2"/>
  <c r="P193" i="2"/>
  <c r="N193" i="2"/>
  <c r="X192" i="2"/>
  <c r="P192" i="2"/>
  <c r="N192" i="2"/>
  <c r="X191" i="2"/>
  <c r="P191" i="2"/>
  <c r="N191" i="2"/>
  <c r="X190" i="2"/>
  <c r="P190" i="2"/>
  <c r="N190" i="2"/>
  <c r="X189" i="2"/>
  <c r="P189" i="2"/>
  <c r="N189" i="2"/>
  <c r="X188" i="2"/>
  <c r="P188" i="2"/>
  <c r="N188" i="2"/>
  <c r="X187" i="2"/>
  <c r="P187" i="2"/>
  <c r="N187" i="2"/>
  <c r="X186" i="2"/>
  <c r="P186" i="2"/>
  <c r="N186" i="2"/>
  <c r="X185" i="2"/>
  <c r="P185" i="2"/>
  <c r="N185" i="2"/>
  <c r="X184" i="2"/>
  <c r="P184" i="2"/>
  <c r="N184" i="2"/>
  <c r="X183" i="2"/>
  <c r="P183" i="2"/>
  <c r="N183" i="2"/>
  <c r="X182" i="2"/>
  <c r="P182" i="2"/>
  <c r="N182" i="2"/>
  <c r="X181" i="2"/>
  <c r="P181" i="2"/>
  <c r="N181" i="2"/>
  <c r="X180" i="2"/>
  <c r="P180" i="2"/>
  <c r="N180" i="2"/>
  <c r="X179" i="2"/>
  <c r="P179" i="2"/>
  <c r="N179" i="2"/>
  <c r="X178" i="2"/>
  <c r="P178" i="2"/>
  <c r="N178" i="2"/>
  <c r="X177" i="2"/>
  <c r="P177" i="2"/>
  <c r="N177" i="2"/>
  <c r="X176" i="2"/>
  <c r="P176" i="2"/>
  <c r="N176" i="2"/>
  <c r="X175" i="2"/>
  <c r="P175" i="2"/>
  <c r="N175" i="2"/>
  <c r="X174" i="2"/>
  <c r="P174" i="2"/>
  <c r="N174" i="2"/>
  <c r="X173" i="2"/>
  <c r="P173" i="2"/>
  <c r="N173" i="2"/>
  <c r="X172" i="2"/>
  <c r="P172" i="2"/>
  <c r="N172" i="2"/>
  <c r="X171" i="2"/>
  <c r="P171" i="2"/>
  <c r="N171" i="2"/>
  <c r="X170" i="2"/>
  <c r="P170" i="2"/>
  <c r="N170" i="2"/>
  <c r="X169" i="2"/>
  <c r="P169" i="2"/>
  <c r="N169" i="2"/>
  <c r="X168" i="2"/>
  <c r="P168" i="2"/>
  <c r="N168" i="2"/>
  <c r="R168" i="2"/>
  <c r="X167" i="2"/>
  <c r="P167" i="2"/>
  <c r="N167" i="2"/>
  <c r="X166" i="2"/>
  <c r="P166" i="2"/>
  <c r="N166" i="2"/>
  <c r="X165" i="2"/>
  <c r="V165" i="2"/>
  <c r="P165" i="2"/>
  <c r="N165" i="2"/>
  <c r="R165" i="2"/>
  <c r="X164" i="2"/>
  <c r="P164" i="2"/>
  <c r="N164" i="2"/>
  <c r="X163" i="2"/>
  <c r="P163" i="2"/>
  <c r="N163" i="2"/>
  <c r="X162" i="2"/>
  <c r="P162" i="2"/>
  <c r="N162" i="2"/>
  <c r="X161" i="2"/>
  <c r="P161" i="2"/>
  <c r="N161" i="2"/>
  <c r="X160" i="2"/>
  <c r="P160" i="2"/>
  <c r="N160" i="2"/>
  <c r="X159" i="2"/>
  <c r="P159" i="2"/>
  <c r="N159" i="2"/>
  <c r="X158" i="2"/>
  <c r="P158" i="2"/>
  <c r="N158" i="2"/>
  <c r="X157" i="2"/>
  <c r="P157" i="2"/>
  <c r="N157" i="2"/>
  <c r="X156" i="2"/>
  <c r="P156" i="2"/>
  <c r="N156" i="2"/>
  <c r="X155" i="2"/>
  <c r="P155" i="2"/>
  <c r="N155" i="2"/>
  <c r="X154" i="2"/>
  <c r="P154" i="2"/>
  <c r="N154" i="2"/>
  <c r="H154" i="2"/>
  <c r="X153" i="2"/>
  <c r="P153" i="2"/>
  <c r="N153" i="2"/>
  <c r="X152" i="2"/>
  <c r="P152" i="2"/>
  <c r="N152" i="2"/>
  <c r="X151" i="2"/>
  <c r="P151" i="2"/>
  <c r="N151" i="2"/>
  <c r="X150" i="2"/>
  <c r="P150" i="2"/>
  <c r="N150" i="2"/>
  <c r="X149" i="2"/>
  <c r="P149" i="2"/>
  <c r="N149" i="2"/>
  <c r="X148" i="2"/>
  <c r="V148" i="2"/>
  <c r="P148" i="2"/>
  <c r="N148" i="2"/>
  <c r="X147" i="2"/>
  <c r="P147" i="2"/>
  <c r="N147" i="2"/>
  <c r="X146" i="2"/>
  <c r="P146" i="2"/>
  <c r="N146" i="2"/>
  <c r="X145" i="2"/>
  <c r="V145" i="2"/>
  <c r="P145" i="2"/>
  <c r="N145" i="2"/>
  <c r="X144" i="2"/>
  <c r="V144" i="2"/>
  <c r="P144" i="2"/>
  <c r="N144" i="2"/>
  <c r="X143" i="2"/>
  <c r="V143" i="2"/>
  <c r="P143" i="2"/>
  <c r="N143" i="2"/>
  <c r="X142" i="2"/>
  <c r="V142" i="2"/>
  <c r="P142" i="2"/>
  <c r="N142" i="2"/>
  <c r="X141" i="2"/>
  <c r="P141" i="2"/>
  <c r="N141" i="2"/>
  <c r="R141" i="2"/>
  <c r="X140" i="2"/>
  <c r="P140" i="2"/>
  <c r="N140" i="2"/>
  <c r="R140" i="2"/>
  <c r="X139" i="2"/>
  <c r="P139" i="2"/>
  <c r="N139" i="2"/>
  <c r="X138" i="2"/>
  <c r="P138" i="2"/>
  <c r="N138" i="2"/>
  <c r="X137" i="2"/>
  <c r="P137" i="2"/>
  <c r="N137" i="2"/>
  <c r="X136" i="2"/>
  <c r="P136" i="2"/>
  <c r="N136" i="2"/>
  <c r="X135" i="2"/>
  <c r="P135" i="2"/>
  <c r="N135" i="2"/>
  <c r="X134" i="2"/>
  <c r="P134" i="2"/>
  <c r="N134" i="2"/>
  <c r="X133" i="2"/>
  <c r="P133" i="2"/>
  <c r="N133" i="2"/>
  <c r="X132" i="2"/>
  <c r="P132" i="2"/>
  <c r="N132" i="2"/>
  <c r="X131" i="2"/>
  <c r="P131" i="2"/>
  <c r="N131" i="2"/>
  <c r="X130" i="2"/>
  <c r="P130" i="2"/>
  <c r="N130" i="2"/>
  <c r="X129" i="2"/>
  <c r="P129" i="2"/>
  <c r="N129" i="2"/>
  <c r="X128" i="2"/>
  <c r="P128" i="2"/>
  <c r="N128" i="2"/>
  <c r="X127" i="2"/>
  <c r="P127" i="2"/>
  <c r="N127" i="2"/>
  <c r="X126" i="2"/>
  <c r="P126" i="2"/>
  <c r="N126" i="2"/>
  <c r="X125" i="2"/>
  <c r="P125" i="2"/>
  <c r="N125" i="2"/>
  <c r="X124" i="2"/>
  <c r="P124" i="2"/>
  <c r="N124" i="2"/>
  <c r="X123" i="2"/>
  <c r="P123" i="2"/>
  <c r="N123" i="2"/>
  <c r="X122" i="2"/>
  <c r="P122" i="2"/>
  <c r="N122" i="2"/>
  <c r="X121" i="2"/>
  <c r="P121" i="2"/>
  <c r="N121" i="2"/>
  <c r="X120" i="2"/>
  <c r="P120" i="2"/>
  <c r="N120" i="2"/>
  <c r="X119" i="2"/>
  <c r="P119" i="2"/>
  <c r="N119" i="2"/>
  <c r="X118" i="2"/>
  <c r="P118" i="2"/>
  <c r="N118" i="2"/>
  <c r="X117" i="2"/>
  <c r="P117" i="2"/>
  <c r="N117" i="2"/>
  <c r="X116" i="2"/>
  <c r="P116" i="2"/>
  <c r="N116" i="2"/>
  <c r="X115" i="2"/>
  <c r="P115" i="2"/>
  <c r="N115" i="2"/>
  <c r="X114" i="2"/>
  <c r="P114" i="2"/>
  <c r="N114" i="2"/>
  <c r="X113" i="2"/>
  <c r="P113" i="2"/>
  <c r="N113" i="2"/>
  <c r="X112" i="2"/>
  <c r="P112" i="2"/>
  <c r="N112" i="2"/>
  <c r="X111" i="2"/>
  <c r="P111" i="2"/>
  <c r="N111" i="2"/>
  <c r="X110" i="2"/>
  <c r="P110" i="2"/>
  <c r="N110" i="2"/>
  <c r="X109" i="2"/>
  <c r="P109" i="2"/>
  <c r="N109" i="2"/>
  <c r="X108" i="2"/>
  <c r="P108" i="2"/>
  <c r="N108" i="2"/>
  <c r="X107" i="2"/>
  <c r="P107" i="2"/>
  <c r="N107" i="2"/>
  <c r="X106" i="2"/>
  <c r="P106" i="2"/>
  <c r="N106" i="2"/>
  <c r="X105" i="2"/>
  <c r="P105" i="2"/>
  <c r="N105" i="2"/>
  <c r="X104" i="2"/>
  <c r="P104" i="2"/>
  <c r="N104" i="2"/>
  <c r="X103" i="2"/>
  <c r="P103" i="2"/>
  <c r="N103" i="2"/>
  <c r="X102" i="2"/>
  <c r="P102" i="2"/>
  <c r="N102" i="2"/>
  <c r="X101" i="2"/>
  <c r="P101" i="2"/>
  <c r="N101" i="2"/>
  <c r="X100" i="2"/>
  <c r="P100" i="2"/>
  <c r="N100" i="2"/>
  <c r="X99" i="2"/>
  <c r="P99" i="2"/>
  <c r="N99" i="2"/>
  <c r="X98" i="2"/>
  <c r="P98" i="2"/>
  <c r="N98" i="2"/>
  <c r="X97" i="2"/>
  <c r="P97" i="2"/>
  <c r="N97" i="2"/>
  <c r="X96" i="2"/>
  <c r="P96" i="2"/>
  <c r="N96" i="2"/>
  <c r="X95" i="2"/>
  <c r="P95" i="2"/>
  <c r="N95" i="2"/>
  <c r="X94" i="2"/>
  <c r="P94" i="2"/>
  <c r="N94" i="2"/>
  <c r="X93" i="2"/>
  <c r="P93" i="2"/>
  <c r="N93" i="2"/>
  <c r="X92" i="2"/>
  <c r="P92" i="2"/>
  <c r="N92" i="2"/>
  <c r="X91" i="2"/>
  <c r="P91" i="2"/>
  <c r="N91" i="2"/>
  <c r="X90" i="2"/>
  <c r="P90" i="2"/>
  <c r="N90" i="2"/>
  <c r="X89" i="2"/>
  <c r="P89" i="2"/>
  <c r="N89" i="2"/>
  <c r="X88" i="2"/>
  <c r="P88" i="2"/>
  <c r="N88" i="2"/>
  <c r="X87" i="2"/>
  <c r="P87" i="2"/>
  <c r="N87" i="2"/>
  <c r="X86" i="2"/>
  <c r="P86" i="2"/>
  <c r="N86" i="2"/>
  <c r="X85" i="2"/>
  <c r="P85" i="2"/>
  <c r="N85" i="2"/>
  <c r="X84" i="2"/>
  <c r="P84" i="2"/>
  <c r="N84" i="2"/>
  <c r="X83" i="2"/>
  <c r="P83" i="2"/>
  <c r="N83" i="2"/>
  <c r="X82" i="2"/>
  <c r="P82" i="2"/>
  <c r="N82" i="2"/>
  <c r="X81" i="2"/>
  <c r="P81" i="2"/>
  <c r="N81" i="2"/>
  <c r="X80" i="2"/>
  <c r="P80" i="2"/>
  <c r="N80" i="2"/>
  <c r="X79" i="2"/>
  <c r="P79" i="2"/>
  <c r="N79" i="2"/>
  <c r="X78" i="2"/>
  <c r="P78" i="2"/>
  <c r="N78" i="2"/>
  <c r="X77" i="2"/>
  <c r="V77" i="2"/>
  <c r="P77" i="2"/>
  <c r="N77" i="2"/>
  <c r="X76" i="2"/>
  <c r="V76" i="2"/>
  <c r="P76" i="2"/>
  <c r="N76" i="2"/>
  <c r="R76" i="2"/>
  <c r="X75" i="2"/>
  <c r="P75" i="2"/>
  <c r="N75" i="2"/>
  <c r="X74" i="2"/>
  <c r="P74" i="2"/>
  <c r="N74" i="2"/>
  <c r="R74" i="2"/>
  <c r="X73" i="2"/>
  <c r="P73" i="2"/>
  <c r="N73" i="2"/>
  <c r="X72" i="2"/>
  <c r="P72" i="2"/>
  <c r="N72" i="2"/>
  <c r="R72" i="2"/>
  <c r="X71" i="2"/>
  <c r="P71" i="2"/>
  <c r="N71" i="2"/>
  <c r="X70" i="2"/>
  <c r="P70" i="2"/>
  <c r="N70" i="2"/>
  <c r="R70" i="2"/>
  <c r="X69" i="2"/>
  <c r="P69" i="2"/>
  <c r="N69" i="2"/>
  <c r="X68" i="2"/>
  <c r="P68" i="2"/>
  <c r="N68" i="2"/>
  <c r="X67" i="2"/>
  <c r="P67" i="2"/>
  <c r="N67" i="2"/>
  <c r="X66" i="2"/>
  <c r="P66" i="2"/>
  <c r="N66" i="2"/>
  <c r="X65" i="2"/>
  <c r="V65" i="2"/>
  <c r="P65" i="2"/>
  <c r="N65" i="2"/>
  <c r="H65" i="2"/>
  <c r="X64" i="2"/>
  <c r="V64" i="2"/>
  <c r="P64" i="2"/>
  <c r="N64" i="2"/>
  <c r="H64" i="2"/>
  <c r="X63" i="2"/>
  <c r="P63" i="2"/>
  <c r="N63" i="2"/>
  <c r="X62" i="2"/>
  <c r="P62" i="2"/>
  <c r="N62" i="2"/>
  <c r="X61" i="2"/>
  <c r="P61" i="2"/>
  <c r="N61" i="2"/>
  <c r="X60" i="2"/>
  <c r="P60" i="2"/>
  <c r="N60" i="2"/>
  <c r="X59" i="2"/>
  <c r="P59" i="2"/>
  <c r="N59" i="2"/>
  <c r="X58" i="2"/>
  <c r="P58" i="2"/>
  <c r="N58" i="2"/>
  <c r="X57" i="2"/>
  <c r="V57" i="2"/>
  <c r="P57" i="2"/>
  <c r="N57" i="2"/>
  <c r="H57" i="2"/>
  <c r="X56" i="2"/>
  <c r="P56" i="2"/>
  <c r="N56" i="2"/>
  <c r="X55" i="2"/>
  <c r="P55" i="2"/>
  <c r="N55" i="2"/>
  <c r="X54" i="2"/>
  <c r="P54" i="2"/>
  <c r="N54" i="2"/>
  <c r="X53" i="2"/>
  <c r="V53" i="2"/>
  <c r="P53" i="2"/>
  <c r="N53" i="2"/>
  <c r="H53" i="2"/>
  <c r="X52" i="2"/>
  <c r="P52" i="2"/>
  <c r="N52" i="2"/>
  <c r="X51" i="2"/>
  <c r="V51" i="2"/>
  <c r="P51" i="2"/>
  <c r="N51" i="2"/>
  <c r="H51" i="2"/>
  <c r="X50" i="2"/>
  <c r="P50" i="2"/>
  <c r="N50" i="2"/>
  <c r="X49" i="2"/>
  <c r="P49" i="2"/>
  <c r="N49" i="2"/>
  <c r="X48" i="2"/>
  <c r="P48" i="2"/>
  <c r="N48" i="2"/>
  <c r="X47" i="2"/>
  <c r="P47" i="2"/>
  <c r="N47" i="2"/>
  <c r="X46" i="2"/>
  <c r="V46" i="2"/>
  <c r="P46" i="2"/>
  <c r="N46" i="2"/>
  <c r="H46" i="2"/>
  <c r="X45" i="2"/>
  <c r="V45" i="2"/>
  <c r="P45" i="2"/>
  <c r="N45" i="2"/>
  <c r="H45" i="2"/>
  <c r="X44" i="2"/>
  <c r="P44" i="2"/>
  <c r="N44" i="2"/>
  <c r="X43" i="2"/>
  <c r="P43" i="2"/>
  <c r="N43" i="2"/>
  <c r="X42" i="2"/>
  <c r="P42" i="2"/>
  <c r="N42" i="2"/>
  <c r="X41" i="2"/>
  <c r="V41" i="2"/>
  <c r="P41" i="2"/>
  <c r="N41" i="2"/>
  <c r="H41" i="2"/>
  <c r="X40" i="2"/>
  <c r="P40" i="2"/>
  <c r="N40" i="2"/>
  <c r="X39" i="2"/>
  <c r="V39" i="2"/>
  <c r="P39" i="2"/>
  <c r="N39" i="2"/>
  <c r="H39" i="2"/>
  <c r="X38" i="2"/>
  <c r="P38" i="2"/>
  <c r="N38" i="2"/>
  <c r="X37" i="2"/>
  <c r="V37" i="2"/>
  <c r="P37" i="2"/>
  <c r="N37" i="2"/>
  <c r="H37" i="2"/>
  <c r="X36" i="2"/>
  <c r="P36" i="2"/>
  <c r="N36" i="2"/>
  <c r="X35" i="2"/>
  <c r="P35" i="2"/>
  <c r="N35" i="2"/>
  <c r="X34" i="2"/>
  <c r="P34" i="2"/>
  <c r="N34" i="2"/>
  <c r="X33" i="2"/>
  <c r="P33" i="2"/>
  <c r="N33" i="2"/>
  <c r="X32" i="2"/>
  <c r="P32" i="2"/>
  <c r="N32" i="2"/>
  <c r="X31" i="2"/>
  <c r="P31" i="2"/>
  <c r="N31" i="2"/>
  <c r="X30" i="2"/>
  <c r="P30" i="2"/>
  <c r="N30" i="2"/>
  <c r="X29" i="2"/>
  <c r="P29" i="2"/>
  <c r="N29" i="2"/>
  <c r="X28" i="2"/>
  <c r="P28" i="2"/>
  <c r="N28" i="2"/>
  <c r="X27" i="2"/>
  <c r="P27" i="2"/>
  <c r="N27" i="2"/>
  <c r="H27" i="2"/>
  <c r="X26" i="2"/>
  <c r="P26" i="2"/>
  <c r="N26" i="2"/>
  <c r="X25" i="2"/>
  <c r="V25" i="2"/>
  <c r="P25" i="2"/>
  <c r="N25" i="2"/>
  <c r="H25" i="2"/>
  <c r="X24" i="2"/>
  <c r="P24" i="2"/>
  <c r="N24" i="2"/>
  <c r="X23" i="2"/>
  <c r="P23" i="2"/>
  <c r="N23" i="2"/>
  <c r="X22" i="2"/>
  <c r="P22" i="2"/>
  <c r="N22" i="2"/>
  <c r="X21" i="2"/>
  <c r="P21" i="2"/>
  <c r="N21" i="2"/>
  <c r="X20" i="2"/>
  <c r="P20" i="2"/>
  <c r="N20" i="2"/>
  <c r="X19" i="2"/>
  <c r="P19" i="2"/>
  <c r="N19" i="2"/>
  <c r="X18" i="2"/>
  <c r="P18" i="2"/>
  <c r="N18" i="2"/>
  <c r="X17" i="2"/>
  <c r="P17" i="2"/>
  <c r="N17" i="2"/>
  <c r="X16" i="2"/>
  <c r="V16" i="2"/>
  <c r="P16" i="2"/>
  <c r="N16" i="2"/>
  <c r="H16" i="2"/>
  <c r="X15" i="2"/>
  <c r="P15" i="2"/>
  <c r="N15" i="2"/>
  <c r="X14" i="2"/>
  <c r="P14" i="2"/>
  <c r="N14" i="2"/>
  <c r="X13" i="2"/>
  <c r="P13" i="2"/>
  <c r="N13" i="2"/>
  <c r="X12" i="2"/>
  <c r="P12" i="2"/>
  <c r="N12" i="2"/>
  <c r="X11" i="2"/>
  <c r="P11" i="2"/>
  <c r="N11" i="2"/>
  <c r="X10" i="2"/>
  <c r="V10" i="2"/>
  <c r="P10" i="2"/>
  <c r="N10" i="2"/>
  <c r="H10" i="2"/>
  <c r="X9" i="2"/>
  <c r="P9" i="2"/>
  <c r="N9" i="2"/>
  <c r="X8" i="2"/>
  <c r="P8" i="2"/>
  <c r="N8" i="2"/>
  <c r="X7" i="2"/>
  <c r="P7" i="2"/>
  <c r="N7" i="2"/>
  <c r="X6" i="2"/>
  <c r="P6" i="2"/>
  <c r="N6" i="2"/>
  <c r="X5" i="2"/>
  <c r="V5" i="2"/>
  <c r="P5" i="2"/>
  <c r="N5" i="2"/>
  <c r="H5" i="2"/>
  <c r="X4" i="2"/>
  <c r="P4" i="2"/>
  <c r="N4" i="2"/>
  <c r="X3" i="2"/>
  <c r="P3" i="2"/>
  <c r="N3" i="2"/>
  <c r="X2" i="2"/>
  <c r="V2" i="2"/>
  <c r="P2" i="2"/>
  <c r="N2" i="2"/>
  <c r="H2" i="2"/>
  <c r="Q221" i="2"/>
  <c r="Q57" i="2"/>
  <c r="Y57" i="2"/>
  <c r="Q124" i="2"/>
  <c r="Q37" i="2"/>
  <c r="Y37" i="2"/>
  <c r="Q39" i="2"/>
  <c r="Y39" i="2"/>
  <c r="Q54" i="2"/>
  <c r="Y54" i="2"/>
  <c r="Q118" i="2"/>
  <c r="Y118" i="2"/>
  <c r="Q126" i="2"/>
  <c r="Y126" i="2"/>
  <c r="Q134" i="2"/>
  <c r="R134" i="2"/>
  <c r="Y124" i="2"/>
  <c r="Q14" i="2"/>
  <c r="Y14" i="2"/>
  <c r="Q24" i="2"/>
  <c r="R24" i="2"/>
  <c r="Q27" i="2"/>
  <c r="Y27" i="2"/>
  <c r="Q31" i="2"/>
  <c r="R31" i="2"/>
  <c r="Q63" i="2"/>
  <c r="R63" i="2"/>
  <c r="Q67" i="2"/>
  <c r="Y67" i="2"/>
  <c r="Q75" i="2"/>
  <c r="Y75" i="2"/>
  <c r="Q142" i="2"/>
  <c r="R142" i="2"/>
  <c r="Q177" i="2"/>
  <c r="Y177" i="2"/>
  <c r="Q181" i="2"/>
  <c r="R181" i="2"/>
  <c r="Q189" i="2"/>
  <c r="Y189" i="2"/>
  <c r="Q172" i="2"/>
  <c r="Y172" i="2"/>
  <c r="Q196" i="2"/>
  <c r="Y196" i="2"/>
  <c r="Q212" i="2"/>
  <c r="Y212" i="2"/>
  <c r="Q220" i="2"/>
  <c r="Y220" i="2"/>
  <c r="Q148" i="2"/>
  <c r="R148" i="2"/>
  <c r="Q169" i="2"/>
  <c r="Y169" i="2"/>
  <c r="Q40" i="2"/>
  <c r="R40" i="2"/>
  <c r="Q19" i="2"/>
  <c r="R19" i="2"/>
  <c r="Q173" i="2"/>
  <c r="Y173" i="2"/>
  <c r="Q176" i="2"/>
  <c r="Y176" i="2"/>
  <c r="Q129" i="2"/>
  <c r="Y129" i="2"/>
  <c r="Q137" i="2"/>
  <c r="Y137" i="2"/>
  <c r="Q4" i="2"/>
  <c r="Y4" i="2"/>
  <c r="Q6" i="2"/>
  <c r="Y6" i="2"/>
  <c r="Q159" i="2"/>
  <c r="Y159" i="2"/>
  <c r="Q77" i="2"/>
  <c r="Q82" i="2"/>
  <c r="Y82" i="2"/>
  <c r="Q90" i="2"/>
  <c r="R90" i="2"/>
  <c r="Q98" i="2"/>
  <c r="R98" i="2"/>
  <c r="Q106" i="2"/>
  <c r="R106" i="2"/>
  <c r="Q114" i="2"/>
  <c r="R114" i="2"/>
  <c r="Q138" i="2"/>
  <c r="R138" i="2"/>
  <c r="Q157" i="2"/>
  <c r="Y157" i="2"/>
  <c r="Y77" i="2"/>
  <c r="Q53" i="2"/>
  <c r="Y53" i="2"/>
  <c r="Q60" i="2"/>
  <c r="Y60" i="2"/>
  <c r="Q164" i="2"/>
  <c r="Y164" i="2"/>
  <c r="Q197" i="2"/>
  <c r="R197" i="2"/>
  <c r="Q205" i="2"/>
  <c r="R205" i="2"/>
  <c r="Q213" i="2"/>
  <c r="R213" i="2"/>
  <c r="Q229" i="2"/>
  <c r="R229" i="2"/>
  <c r="Q22" i="2"/>
  <c r="Y22" i="2"/>
  <c r="Q49" i="2"/>
  <c r="Y49" i="2"/>
  <c r="R77" i="2"/>
  <c r="Q192" i="2"/>
  <c r="Y192" i="2"/>
  <c r="Q208" i="2"/>
  <c r="Y208" i="2"/>
  <c r="Q224" i="2"/>
  <c r="Y224" i="2"/>
  <c r="Q32" i="2"/>
  <c r="Y32" i="2"/>
  <c r="Q96" i="2"/>
  <c r="Y96" i="2"/>
  <c r="Q112" i="2"/>
  <c r="Y112" i="2"/>
  <c r="Q117" i="2"/>
  <c r="Y117" i="2"/>
  <c r="Q133" i="2"/>
  <c r="R133" i="2"/>
  <c r="Q147" i="2"/>
  <c r="Y147" i="2"/>
  <c r="Q152" i="2"/>
  <c r="Y152" i="2"/>
  <c r="Q13" i="2"/>
  <c r="Y13" i="2"/>
  <c r="Q23" i="2"/>
  <c r="R23" i="2"/>
  <c r="Q41" i="2"/>
  <c r="R41" i="2"/>
  <c r="Q78" i="2"/>
  <c r="Y78" i="2"/>
  <c r="Q94" i="2"/>
  <c r="R94" i="2"/>
  <c r="Q110" i="2"/>
  <c r="Y110" i="2"/>
  <c r="Q128" i="2"/>
  <c r="Y128" i="2"/>
  <c r="Q141" i="2"/>
  <c r="Y141" i="2"/>
  <c r="Q155" i="2"/>
  <c r="Y155" i="2"/>
  <c r="Q160" i="2"/>
  <c r="R160" i="2"/>
  <c r="Q180" i="2"/>
  <c r="Y180" i="2"/>
  <c r="Q193" i="2"/>
  <c r="Y193" i="2"/>
  <c r="Q201" i="2"/>
  <c r="R201" i="2"/>
  <c r="Q209" i="2"/>
  <c r="Y209" i="2"/>
  <c r="Q225" i="2"/>
  <c r="Y225" i="2"/>
  <c r="Q9" i="2"/>
  <c r="R9" i="2"/>
  <c r="Q11" i="2"/>
  <c r="Y11" i="2"/>
  <c r="Q18" i="2"/>
  <c r="Y18" i="2"/>
  <c r="Q28" i="2"/>
  <c r="Y28" i="2"/>
  <c r="Q69" i="2"/>
  <c r="Y69" i="2"/>
  <c r="Q92" i="2"/>
  <c r="Y92" i="2"/>
  <c r="Q97" i="2"/>
  <c r="Y97" i="2"/>
  <c r="Q105" i="2"/>
  <c r="Y105" i="2"/>
  <c r="Q113" i="2"/>
  <c r="Y113" i="2"/>
  <c r="Q161" i="2"/>
  <c r="Y161" i="2"/>
  <c r="Q168" i="2"/>
  <c r="Y168" i="2"/>
  <c r="Q185" i="2"/>
  <c r="R185" i="2"/>
  <c r="Q3" i="2"/>
  <c r="Y3" i="2"/>
  <c r="R57" i="2"/>
  <c r="Y98" i="2"/>
  <c r="Q76" i="2"/>
  <c r="Y76" i="2"/>
  <c r="Q35" i="2"/>
  <c r="Y35" i="2"/>
  <c r="Q56" i="2"/>
  <c r="Y56" i="2"/>
  <c r="Q73" i="2"/>
  <c r="Y73" i="2"/>
  <c r="Q81" i="2"/>
  <c r="Y81" i="2"/>
  <c r="Q86" i="2"/>
  <c r="R86" i="2"/>
  <c r="Q108" i="2"/>
  <c r="Y108" i="2"/>
  <c r="Q130" i="2"/>
  <c r="Y130" i="2"/>
  <c r="Q228" i="2"/>
  <c r="Y228" i="2"/>
  <c r="Q101" i="2"/>
  <c r="Y101" i="2"/>
  <c r="Q233" i="2"/>
  <c r="R233" i="2"/>
  <c r="Q45" i="2"/>
  <c r="R45" i="2"/>
  <c r="Q55" i="2"/>
  <c r="Y55" i="2"/>
  <c r="Q72" i="2"/>
  <c r="Y72" i="2"/>
  <c r="Q80" i="2"/>
  <c r="Y80" i="2"/>
  <c r="Q85" i="2"/>
  <c r="R85" i="2"/>
  <c r="Q102" i="2"/>
  <c r="R102" i="2"/>
  <c r="Q122" i="2"/>
  <c r="Q165" i="2"/>
  <c r="Y165" i="2"/>
  <c r="Q217" i="2"/>
  <c r="R217" i="2"/>
  <c r="Y41" i="2"/>
  <c r="R78" i="2"/>
  <c r="Y148" i="2"/>
  <c r="Q47" i="2"/>
  <c r="Y47" i="2"/>
  <c r="Q44" i="2"/>
  <c r="Y44" i="2"/>
  <c r="Q84" i="2"/>
  <c r="Y84" i="2"/>
  <c r="Q125" i="2"/>
  <c r="Y125" i="2"/>
  <c r="Q154" i="2"/>
  <c r="Y154" i="2"/>
  <c r="Q74" i="2"/>
  <c r="Y74" i="2"/>
  <c r="Q123" i="2"/>
  <c r="Y123" i="2"/>
  <c r="Q7" i="2"/>
  <c r="Y7" i="2"/>
  <c r="Q93" i="2"/>
  <c r="Y93" i="2"/>
  <c r="Q25" i="2"/>
  <c r="Y25" i="2"/>
  <c r="R27" i="2"/>
  <c r="Q52" i="2"/>
  <c r="Y52" i="2"/>
  <c r="Q71" i="2"/>
  <c r="Y71" i="2"/>
  <c r="Q89" i="2"/>
  <c r="Y89" i="2"/>
  <c r="Q139" i="2"/>
  <c r="Y139" i="2"/>
  <c r="Q151" i="2"/>
  <c r="Y151" i="2"/>
  <c r="Q232" i="2"/>
  <c r="Y232" i="2"/>
  <c r="Q207" i="2"/>
  <c r="Y207" i="2"/>
  <c r="Q17" i="2"/>
  <c r="Y17" i="2"/>
  <c r="Q26" i="2"/>
  <c r="Y26" i="2"/>
  <c r="Q12" i="2"/>
  <c r="Y12" i="2"/>
  <c r="Q21" i="2"/>
  <c r="Y21" i="2"/>
  <c r="Q59" i="2"/>
  <c r="Y59" i="2"/>
  <c r="Q109" i="2"/>
  <c r="Y109" i="2"/>
  <c r="Q223" i="2"/>
  <c r="Y223" i="2"/>
  <c r="Q51" i="2"/>
  <c r="Y51" i="2"/>
  <c r="Q107" i="2"/>
  <c r="Y107" i="2"/>
  <c r="Q116" i="2"/>
  <c r="Y116" i="2"/>
  <c r="Q216" i="2"/>
  <c r="Y216" i="2"/>
  <c r="Q8" i="2"/>
  <c r="Y8" i="2"/>
  <c r="Q156" i="2"/>
  <c r="Y156" i="2"/>
  <c r="Q34" i="2"/>
  <c r="Y34" i="2"/>
  <c r="Q62" i="2"/>
  <c r="Y62" i="2"/>
  <c r="Q144" i="2"/>
  <c r="Y144" i="2"/>
  <c r="R144" i="2"/>
  <c r="Q200" i="2"/>
  <c r="Y200" i="2"/>
  <c r="Y221" i="2"/>
  <c r="R221" i="2"/>
  <c r="Q30" i="2"/>
  <c r="Y30" i="2"/>
  <c r="Q132" i="2"/>
  <c r="Y132" i="2"/>
  <c r="Q191" i="2"/>
  <c r="Y191" i="2"/>
  <c r="Q38" i="2"/>
  <c r="Y38" i="2"/>
  <c r="Q121" i="2"/>
  <c r="Y121" i="2"/>
  <c r="Q184" i="2"/>
  <c r="Y184" i="2"/>
  <c r="Q2" i="2"/>
  <c r="Y2" i="2"/>
  <c r="Q16" i="2"/>
  <c r="Y16" i="2"/>
  <c r="Q43" i="2"/>
  <c r="Y43" i="2"/>
  <c r="Q48" i="2"/>
  <c r="Y48" i="2"/>
  <c r="Q66" i="2"/>
  <c r="Y66" i="2"/>
  <c r="Q91" i="2"/>
  <c r="Y91" i="2"/>
  <c r="Q100" i="2"/>
  <c r="Y100" i="2"/>
  <c r="Q175" i="2"/>
  <c r="Y175" i="2"/>
  <c r="Q179" i="2"/>
  <c r="Y179" i="2"/>
  <c r="Q65" i="2"/>
  <c r="Y65" i="2"/>
  <c r="Q158" i="2"/>
  <c r="Y158" i="2"/>
  <c r="Q188" i="2"/>
  <c r="Y188" i="2"/>
  <c r="Q204" i="2"/>
  <c r="Y204" i="2"/>
  <c r="Q15" i="2"/>
  <c r="Y15" i="2"/>
  <c r="Q20" i="2"/>
  <c r="Y20" i="2"/>
  <c r="Q50" i="2"/>
  <c r="Y50" i="2"/>
  <c r="Q5" i="2"/>
  <c r="Y5" i="2"/>
  <c r="Q10" i="2"/>
  <c r="Y10" i="2"/>
  <c r="Q29" i="2"/>
  <c r="Y29" i="2"/>
  <c r="Q33" i="2"/>
  <c r="Y33" i="2"/>
  <c r="Q42" i="2"/>
  <c r="Y42" i="2"/>
  <c r="Q46" i="2"/>
  <c r="Y46" i="2"/>
  <c r="Q58" i="2"/>
  <c r="Y58" i="2"/>
  <c r="Q61" i="2"/>
  <c r="Y61" i="2"/>
  <c r="Q145" i="2"/>
  <c r="Y145" i="2"/>
  <c r="Q150" i="2"/>
  <c r="Y150" i="2"/>
  <c r="Q171" i="2"/>
  <c r="Y171" i="2"/>
  <c r="Q187" i="2"/>
  <c r="Y187" i="2"/>
  <c r="Q203" i="2"/>
  <c r="Y203" i="2"/>
  <c r="Q219" i="2"/>
  <c r="Y219" i="2"/>
  <c r="Q235" i="2"/>
  <c r="Y235" i="2"/>
  <c r="Q211" i="2"/>
  <c r="Y211" i="2"/>
  <c r="Q79" i="2"/>
  <c r="Y79" i="2"/>
  <c r="R79" i="2"/>
  <c r="Q111" i="2"/>
  <c r="Y111" i="2"/>
  <c r="Q36" i="2"/>
  <c r="Y36" i="2"/>
  <c r="Q70" i="2"/>
  <c r="Y70" i="2"/>
  <c r="Q87" i="2"/>
  <c r="Y87" i="2"/>
  <c r="Q103" i="2"/>
  <c r="Y103" i="2"/>
  <c r="Q119" i="2"/>
  <c r="Y119" i="2"/>
  <c r="Q135" i="2"/>
  <c r="Y135" i="2"/>
  <c r="Q140" i="2"/>
  <c r="Y140" i="2"/>
  <c r="Q236" i="2"/>
  <c r="Y236" i="2"/>
  <c r="Q68" i="2"/>
  <c r="Y68" i="2"/>
  <c r="Q167" i="2"/>
  <c r="Y167" i="2"/>
  <c r="Q183" i="2"/>
  <c r="Y183" i="2"/>
  <c r="Q199" i="2"/>
  <c r="Y199" i="2"/>
  <c r="Q215" i="2"/>
  <c r="Y215" i="2"/>
  <c r="R220" i="2"/>
  <c r="Q231" i="2"/>
  <c r="Y231" i="2"/>
  <c r="Q195" i="2"/>
  <c r="Y195" i="2"/>
  <c r="Q227" i="2"/>
  <c r="Y227" i="2"/>
  <c r="Q95" i="2"/>
  <c r="Y95" i="2"/>
  <c r="Q127" i="2"/>
  <c r="Y127" i="2"/>
  <c r="Q163" i="2"/>
  <c r="Y163" i="2"/>
  <c r="Q64" i="2"/>
  <c r="Y64" i="2"/>
  <c r="R73" i="2"/>
  <c r="Q83" i="2"/>
  <c r="Y83" i="2"/>
  <c r="R83" i="2"/>
  <c r="Q88" i="2"/>
  <c r="Y88" i="2"/>
  <c r="R92" i="2"/>
  <c r="Q99" i="2"/>
  <c r="Y99" i="2"/>
  <c r="Q104" i="2"/>
  <c r="Y104" i="2"/>
  <c r="Q115" i="2"/>
  <c r="Y115" i="2"/>
  <c r="Q120" i="2"/>
  <c r="Y120" i="2"/>
  <c r="R124" i="2"/>
  <c r="Q131" i="2"/>
  <c r="Y131" i="2"/>
  <c r="Q136" i="2"/>
  <c r="Y136" i="2"/>
  <c r="Q146" i="2"/>
  <c r="Y146" i="2"/>
  <c r="R155" i="2"/>
  <c r="Q162" i="2"/>
  <c r="Y162" i="2"/>
  <c r="Q143" i="2"/>
  <c r="Y143" i="2"/>
  <c r="Q149" i="2"/>
  <c r="Y149" i="2"/>
  <c r="Q153" i="2"/>
  <c r="Y153" i="2"/>
  <c r="Q166" i="2"/>
  <c r="Y166" i="2"/>
  <c r="Q170" i="2"/>
  <c r="Y170" i="2"/>
  <c r="Q174" i="2"/>
  <c r="Y174" i="2"/>
  <c r="Q178" i="2"/>
  <c r="Y178" i="2"/>
  <c r="Q182" i="2"/>
  <c r="Y182" i="2"/>
  <c r="Q186" i="2"/>
  <c r="Y186" i="2"/>
  <c r="Q190" i="2"/>
  <c r="Y190" i="2"/>
  <c r="Q194" i="2"/>
  <c r="Y194" i="2"/>
  <c r="Q198" i="2"/>
  <c r="Y198" i="2"/>
  <c r="Q202" i="2"/>
  <c r="Y202" i="2"/>
  <c r="Q206" i="2"/>
  <c r="Y206" i="2"/>
  <c r="Q210" i="2"/>
  <c r="Y210" i="2"/>
  <c r="Q214" i="2"/>
  <c r="Y214" i="2"/>
  <c r="Q218" i="2"/>
  <c r="Y218" i="2"/>
  <c r="Q222" i="2"/>
  <c r="Y222" i="2"/>
  <c r="Q226" i="2"/>
  <c r="Y226" i="2"/>
  <c r="Q230" i="2"/>
  <c r="Y230" i="2"/>
  <c r="Q234" i="2"/>
  <c r="Y234" i="2"/>
  <c r="R75" i="2"/>
  <c r="Y229" i="2"/>
  <c r="R39" i="2"/>
  <c r="R177" i="2"/>
  <c r="Y181" i="2"/>
  <c r="R32" i="2"/>
  <c r="R164" i="2"/>
  <c r="Y40" i="2"/>
  <c r="R54" i="2"/>
  <c r="R129" i="2"/>
  <c r="Y134" i="2"/>
  <c r="R118" i="2"/>
  <c r="R13" i="2"/>
  <c r="R192" i="2"/>
  <c r="R14" i="2"/>
  <c r="Y24" i="2"/>
  <c r="R152" i="2"/>
  <c r="Y142" i="2"/>
  <c r="R108" i="2"/>
  <c r="R157" i="2"/>
  <c r="R196" i="2"/>
  <c r="R176" i="2"/>
  <c r="Y102" i="2"/>
  <c r="R37" i="2"/>
  <c r="R49" i="2"/>
  <c r="R193" i="2"/>
  <c r="R212" i="2"/>
  <c r="R67" i="2"/>
  <c r="Y90" i="2"/>
  <c r="R126" i="2"/>
  <c r="R55" i="2"/>
  <c r="R224" i="2"/>
  <c r="R159" i="2"/>
  <c r="Y45" i="2"/>
  <c r="Y31" i="2"/>
  <c r="R172" i="2"/>
  <c r="R105" i="2"/>
  <c r="Y114" i="2"/>
  <c r="Y86" i="2"/>
  <c r="R22" i="2"/>
  <c r="R189" i="2"/>
  <c r="Y138" i="2"/>
  <c r="R6" i="2"/>
  <c r="R112" i="2"/>
  <c r="R180" i="2"/>
  <c r="R173" i="2"/>
  <c r="R137" i="2"/>
  <c r="R17" i="2"/>
  <c r="R208" i="2"/>
  <c r="R128" i="2"/>
  <c r="R225" i="2"/>
  <c r="R158" i="2"/>
  <c r="R154" i="2"/>
  <c r="R131" i="2"/>
  <c r="R113" i="2"/>
  <c r="Y63" i="2"/>
  <c r="R169" i="2"/>
  <c r="R117" i="2"/>
  <c r="R146" i="2"/>
  <c r="R96" i="2"/>
  <c r="R234" i="2"/>
  <c r="Y23" i="2"/>
  <c r="Y106" i="2"/>
  <c r="R51" i="2"/>
  <c r="R29" i="2"/>
  <c r="Y233" i="2"/>
  <c r="R4" i="2"/>
  <c r="R82" i="2"/>
  <c r="R69" i="2"/>
  <c r="R178" i="2"/>
  <c r="R97" i="2"/>
  <c r="R179" i="2"/>
  <c r="R123" i="2"/>
  <c r="R84" i="2"/>
  <c r="Y160" i="2"/>
  <c r="Y9" i="2"/>
  <c r="Y133" i="2"/>
  <c r="R81" i="2"/>
  <c r="R139" i="2"/>
  <c r="Y19" i="2"/>
  <c r="Y197" i="2"/>
  <c r="R119" i="2"/>
  <c r="R130" i="2"/>
  <c r="R56" i="2"/>
  <c r="R3" i="2"/>
  <c r="Y185" i="2"/>
  <c r="R209" i="2"/>
  <c r="R184" i="2"/>
  <c r="R50" i="2"/>
  <c r="R147" i="2"/>
  <c r="R110" i="2"/>
  <c r="Y213" i="2"/>
  <c r="R60" i="2"/>
  <c r="Y205" i="2"/>
  <c r="R186" i="2"/>
  <c r="R210" i="2"/>
  <c r="R11" i="2"/>
  <c r="R53" i="2"/>
  <c r="R46" i="2"/>
  <c r="Y94" i="2"/>
  <c r="R228" i="2"/>
  <c r="Y201" i="2"/>
  <c r="R28" i="2"/>
  <c r="R161" i="2"/>
  <c r="R215" i="2"/>
  <c r="R5" i="2"/>
  <c r="R62" i="2"/>
  <c r="R93" i="2"/>
  <c r="R188" i="2"/>
  <c r="R18" i="2"/>
  <c r="Y85" i="2"/>
  <c r="R230" i="2"/>
  <c r="R95" i="2"/>
  <c r="R111" i="2"/>
  <c r="R88" i="2"/>
  <c r="R16" i="2"/>
  <c r="R236" i="2"/>
  <c r="R121" i="2"/>
  <c r="Y217" i="2"/>
  <c r="R80" i="2"/>
  <c r="R99" i="2"/>
  <c r="R87" i="2"/>
  <c r="R216" i="2"/>
  <c r="R59" i="2"/>
  <c r="R66" i="2"/>
  <c r="R89" i="2"/>
  <c r="R35" i="2"/>
  <c r="R127" i="2"/>
  <c r="R222" i="2"/>
  <c r="R232" i="2"/>
  <c r="R125" i="2"/>
  <c r="R21" i="2"/>
  <c r="R101" i="2"/>
  <c r="R104" i="2"/>
  <c r="R122" i="2"/>
  <c r="Y122" i="2"/>
  <c r="R156" i="2"/>
  <c r="R12" i="2"/>
  <c r="R71" i="2"/>
  <c r="R198" i="2"/>
  <c r="R207" i="2"/>
  <c r="R153" i="2"/>
  <c r="R202" i="2"/>
  <c r="R145" i="2"/>
  <c r="R48" i="2"/>
  <c r="R15" i="2"/>
  <c r="R162" i="2"/>
  <c r="R227" i="2"/>
  <c r="R183" i="2"/>
  <c r="R235" i="2"/>
  <c r="R203" i="2"/>
  <c r="R171" i="2"/>
  <c r="R36" i="2"/>
  <c r="R100" i="2"/>
  <c r="R68" i="2"/>
  <c r="R132" i="2"/>
  <c r="R10" i="2"/>
  <c r="R109" i="2"/>
  <c r="R26" i="2"/>
  <c r="R195" i="2"/>
  <c r="R206" i="2"/>
  <c r="R175" i="2"/>
  <c r="R136" i="2"/>
  <c r="R219" i="2"/>
  <c r="R2" i="2"/>
  <c r="R166" i="2"/>
  <c r="R61" i="2"/>
  <c r="R65" i="2"/>
  <c r="R115" i="2"/>
  <c r="R218" i="2"/>
  <c r="R174" i="2"/>
  <c r="R163" i="2"/>
  <c r="R135" i="2"/>
  <c r="R103" i="2"/>
  <c r="R226" i="2"/>
  <c r="R194" i="2"/>
  <c r="R120" i="2"/>
  <c r="R182" i="2"/>
  <c r="R91" i="2"/>
  <c r="R38" i="2"/>
  <c r="R30" i="2"/>
  <c r="R214" i="2"/>
  <c r="R149" i="2"/>
  <c r="R20" i="2"/>
  <c r="R47" i="2"/>
  <c r="R150" i="2"/>
  <c r="R167" i="2"/>
  <c r="R211" i="2"/>
  <c r="R187" i="2"/>
  <c r="R223" i="2"/>
  <c r="R199" i="2"/>
  <c r="R116" i="2"/>
  <c r="R204" i="2"/>
  <c r="R25" i="2"/>
  <c r="R7" i="2"/>
  <c r="R8" i="2"/>
  <c r="R64" i="2"/>
  <c r="R231" i="2"/>
  <c r="R190" i="2"/>
  <c r="R143" i="2"/>
  <c r="R170" i="2"/>
  <c r="R43" i="2"/>
  <c r="R191" i="2"/>
  <c r="R200" i="2"/>
  <c r="R34" i="2"/>
  <c r="R107" i="2"/>
  <c r="R33" i="2"/>
  <c r="R58" i="2"/>
  <c r="R151" i="2"/>
  <c r="R42" i="2"/>
  <c r="R52" i="2"/>
  <c r="R44" i="2"/>
</calcChain>
</file>

<file path=xl/sharedStrings.xml><?xml version="1.0" encoding="utf-8"?>
<sst xmlns="http://schemas.openxmlformats.org/spreadsheetml/2006/main" count="7676" uniqueCount="2691">
  <si>
    <t>COMPONENTE</t>
  </si>
  <si>
    <t>Proceso</t>
  </si>
  <si>
    <t>CAUSAS</t>
  </si>
  <si>
    <t xml:space="preserve">PROBLEMA </t>
  </si>
  <si>
    <t>EFECTO</t>
  </si>
  <si>
    <t>SOLUCIÓN</t>
  </si>
  <si>
    <t>5. Tecnologías, Informática y Comunicaciones</t>
  </si>
  <si>
    <t>1. Software-Aplicación</t>
  </si>
  <si>
    <t>No existe control automático sobre las operaciones realizadas por los usuarios del software ADMINISTRATIVO-FINANCIERO (SYSMAN).</t>
  </si>
  <si>
    <t>5.2  Inviabilidad financiera, debido a una ineficaz, ineficiente y antieconómica gestión empresarial.</t>
  </si>
  <si>
    <t>Obstáculo para la generación de reportes automáticos porque se crean en Excel manualmente, adicionalmente existen cifras no conciliadas entre los diferentes módulos que propician nuevas inconsistencias.</t>
  </si>
  <si>
    <t>Adquirir e implementar el sistema ADMINISTRATIVO-FINANCIERO y el sistema COMERCIAL por un sólo sistema integrado en la WEB, que incluya el proceso transversal para toda la empresa en los asuntos ADMINISTRATIVOS, FINANCIEROS Y COMERCIALES</t>
  </si>
  <si>
    <t>Carece de la última versión del software ADMINISTRATIVO-FINANCIERO en la WEB (SYSMAN).</t>
  </si>
  <si>
    <t>Incompetencia del personal para el uso del Software ADMINISTRATIVO-FINANCIERO, presentando quejas en la búsqueda de soluciones dada la desconfianza en la información.</t>
  </si>
  <si>
    <t>Carece de disponibilidad presupuestal para migrar a la última versión del Software COMERCIAL (OPEN SMARTFLEX).</t>
  </si>
  <si>
    <t>Impedimento para enviar las Facturas a los correos de los usuarios de los servicios públicos domiciliarios, registrados en la base de datos del Software COMERCIAL.</t>
  </si>
  <si>
    <t xml:space="preserve">Adquirir el licenciamiento de OPEN SMARTFLEX versión actualizada </t>
  </si>
  <si>
    <t>Inconsistencias en  algunos reportes del área comercial.</t>
  </si>
  <si>
    <t>Carece de suficientes licencias del sistema comercial OPEN SMARTFLEX, conforme el crecimiento de usuarios lo exige para aplicar facturación a todos.</t>
  </si>
  <si>
    <t>Obstáculo para incluir los nuevos usuarios al sistema comercial OPEN SMARTFLEX.</t>
  </si>
  <si>
    <t>Obstáculo para generar la facturación mensual a la totalidad de suscriptores/usuarios, dada la falta de licencias de uso.</t>
  </si>
  <si>
    <t xml:space="preserve">Pérdidas comerciales al no suscribir aquellos nuevos usuarios para recaudo.
</t>
  </si>
  <si>
    <t>No existe la versión de ORACLE 9i que soporte los nuevos sistemas de información (la actual versión es obsoleta).</t>
  </si>
  <si>
    <t>Atrasos en las consultas y transacciones de DataBase (Base de Datos)</t>
  </si>
  <si>
    <t xml:space="preserve">Adquirir el licenciamiento de ORACLE versión actualizada </t>
  </si>
  <si>
    <t>Impedimento para instalar el software SICP para el control de pérdidas comerciales</t>
  </si>
  <si>
    <t>Impedimento para actualizar la versión del software SYSMAN, sin tener el manejador de base de datos actualizado</t>
  </si>
  <si>
    <t>Restricción en la cantidad de accesos concurrentes de usuarios a los sistemas</t>
  </si>
  <si>
    <t>Carece de disponibilidad presupuestal para adquirir la última versión de ArcGIS.</t>
  </si>
  <si>
    <t>Restricción en las funciones del  software para explorar la cartografía de los suscriptores/usuarios</t>
  </si>
  <si>
    <t xml:space="preserve">Adquirir el licenciamiento de ArcGIS  versión actualizada </t>
  </si>
  <si>
    <t>Impedimento para usar el catastro comercial de suscriptores/usuarios</t>
  </si>
  <si>
    <t>Carece de disponibilidad presupuestal para adquirir la última versión de AutoCAD.</t>
  </si>
  <si>
    <t>Atrasos en la evaluación de los estudios de disponibilidad y en los diseños de redes de acueducto y alcantarillado</t>
  </si>
  <si>
    <t xml:space="preserve">Adquirir el licenciamiento de AutoCAD  versión actualizada </t>
  </si>
  <si>
    <t xml:space="preserve">Atrasos en la entrega de permisos de conexión a redes de acueducto y alcantarillado. </t>
  </si>
  <si>
    <t>Impedimento para visualizar planos que sean realizados en versiones modernas del software</t>
  </si>
  <si>
    <t>2. Software-Soporte</t>
  </si>
  <si>
    <t>No existe continuidad en los procesos de soporte de proveedores de software al inicio de cada vigencia.</t>
  </si>
  <si>
    <t>Restricción para solucionar requerimientos de soporte, por fuera del conocimiento del soporte de primer nivel - División de Sistemas</t>
  </si>
  <si>
    <t>Adquirir periódicamente el soporte a clientes internos de todos los Software vigentes en la entidad</t>
  </si>
  <si>
    <t>Retraso en la presentación de las propuestas de proveedores de software necesarios.</t>
  </si>
  <si>
    <t>Pérdidas económicas por atraso en la facturación, dadas las fallas no solucionables con el soporte de primer nivel - División de Sistemas</t>
  </si>
  <si>
    <t>No existe concertación con los proveedores de software frente al soporte presencial requerido.</t>
  </si>
  <si>
    <t>Pérdidas económicas por Multas y/ó Sanciones en caso de no presentarse algún informe de ley en los términos establecidos, entre otros</t>
  </si>
  <si>
    <t>Incumplimiento en las respuestas a los requerimientos de clientes internos y externos</t>
  </si>
  <si>
    <t>3. Software-Aplicación &amp; Soporte</t>
  </si>
  <si>
    <t>Despilfarro de elementos como papel e impresión para comunicaciones internas.</t>
  </si>
  <si>
    <t>5.3  Perjuicio en la información relevante de los procesos y frente a la trazabilidad de las decisiones.</t>
  </si>
  <si>
    <t>Pérdidas económicas por no usar la tecnología</t>
  </si>
  <si>
    <t>Adquirir lo necesario para poner en funcionamiento el Sistema Integral de Gestión Documental conforme la Ley General de Archivos y sus modificaciones lo exigen</t>
  </si>
  <si>
    <t>Desperdicio de tiempo en entrega de documentos internos por no usar la tecnología.</t>
  </si>
  <si>
    <t>Pérdida de información por afectación de documentos, bien sea por el deterioro con el tiempo o por alteraciones de tipo biológico, físico y/o químico</t>
  </si>
  <si>
    <t>No existe control en la trazabilidad de las comunicaciones por no usar la tecnología debidamente.</t>
  </si>
  <si>
    <t>Impedimento para adelantar la trazabilidad debida a la documentación en las diferentes áreas y sus gestiones</t>
  </si>
  <si>
    <t>4. Nuevas Tecnologías</t>
  </si>
  <si>
    <t>No existe Sistema de turnos en el área comercial (actual Sistema tiene deterioro definitivo).</t>
  </si>
  <si>
    <t>5.4  Menoscabo e insatisfacción en la atención de los usuarios en la sede comercial</t>
  </si>
  <si>
    <t>Deterioro de la imagen de la Empresa ante los suscriptores/usuarios y la ciudadanía en general, ligada a la insatisfacción por la atención</t>
  </si>
  <si>
    <t xml:space="preserve">Adquirir e implementar un nuevo sistema de turnos para modernizar la atención al usuario con opción de turnos móviles o vía APP </t>
  </si>
  <si>
    <t>No existe priorización del funcionamiento de un nuevo sistema de asignación de turnos en el área comercial.</t>
  </si>
  <si>
    <t>Pérdida de la capacidad de respuesta por stress laboral del personal,  dada la sala del SIAU llena y desordenada</t>
  </si>
  <si>
    <t>No existe un sistema biométrico moderno con reportes automatizados y resúmenes consistentes para el área de gestión humana.</t>
  </si>
  <si>
    <t>Impedimento para realizar el control de ausencias o anomalías en el ingreso o egreso del personal en el horario laboral correspondiente</t>
  </si>
  <si>
    <t xml:space="preserve">Adquirir e implementar un nuevo sistema biométrico que cuente con una base de datos accesible y un software licenciado que genere los reportes requeridos para el control idóneo del personal frente al horario laboral </t>
  </si>
  <si>
    <t>Despilfarro en el servicio de telefonía porque está sobredimensionado frente a la necesidad y por un alto costo.</t>
  </si>
  <si>
    <t xml:space="preserve">5.5  Carece del debido acceso a canales digitales de comunicación </t>
  </si>
  <si>
    <t>Pérdidas económicas dado que se está pagando un valor considerable (Con Movistar está en $ 1 millón aprox.) y se aprovecha sólo por 1 cliente interno</t>
  </si>
  <si>
    <t>Adquirir el servicio de telefonía de una troncal SIP de 5 canales que tiene un costo máximo de $ 300 mil</t>
  </si>
  <si>
    <t>No existen herramientas móviles (APP) accesibles a los usuarios de los servicios públicos de acueducto y alcantarillado, ni el Portal WEB es transaccional ni inclusivo real y efectivo, para las personas en condición de discapacidad (exigido por la Procuraduría General de la Nación en el índice ITA).</t>
  </si>
  <si>
    <t xml:space="preserve">Impedimento en la consulta de información, de realización de transacciones, como Radicación de PQRSFD (Peticiones, Quejas, Reclamos, Sugerencias, Felicitaciones y Denuncias) y Pago automático de la factura, afectando además, el Recaudo  </t>
  </si>
  <si>
    <t>Adquirir la APP y el Portal WEB transaccional con la participación del área de tecnología de la entidad</t>
  </si>
  <si>
    <t>Obsolescencia del Sitio Web institucional porque está desarrollado con una herramienta tecnológicamente rezagada.</t>
  </si>
  <si>
    <t>Incumplimiento de la Ley de Transparencia y Acceso a la Información Pública en su componente de accesibilidad inclusiva real y efectiva, afectando la calificación de la entidad en el ITA de la PGN. La página web no es "responsive design" (diseño WEB adaptable)</t>
  </si>
  <si>
    <t>Adquirir la actualización del sitio WEB de EMDUPAR S.A. E.S.P.</t>
  </si>
  <si>
    <t>No existe una pasarela de pagos electrónicos, amigable ni flexible para los usuarios.  La actual pasarela genera mayor comisión por transacción que otras pasarelas posibles.</t>
  </si>
  <si>
    <t>Insatisfacción generalizada de los usuarios al no contar con una pasarela de fácil acceso que permita pagos diferentes al total, incrementando las PQRS, con impacto directo en el Recaudo</t>
  </si>
  <si>
    <t>Realizar el convenio con otra(s) pasarela(s) de pagos que ofrezca cubrir las necesidades planteadas para la APP y el sitio WEB transaccional y que los pagos sean aplicados en línea en el sistema COMERCIAL que aplica la E.S.P.</t>
  </si>
  <si>
    <t>5. Comunicaciones Internas</t>
  </si>
  <si>
    <t>No existe disponibilidad presupuestal para cambiar el Sistema de Cableado Estructurado de la empresa</t>
  </si>
  <si>
    <t>Obsolescencia del Sistema o el Internet en algunas oficinas, afectando con frecuencia su normal funcionamiento. Los Switches causan bloqueos constantes, adicionalmente.</t>
  </si>
  <si>
    <t xml:space="preserve">Adquirir un nuevo Sistema de Cableado Estructurado en las 3 sedes que incluya red de datos y energía regulada </t>
  </si>
  <si>
    <t xml:space="preserve">Deterioro total del Sistema de cámaras de vigilancia de la PTAP </t>
  </si>
  <si>
    <t>Obstáculo para realizar el monitoreo por carencia de evidencias ante situaciones de hurto y accidentes en la PTAP, sin control de ingreso y salida de esta</t>
  </si>
  <si>
    <t>Adquirir e implementar un Sistema de circuito cerrado de cámaras de vigilancia, imagen FHD con acceso remoto desde la sede administrativa de la empresa</t>
  </si>
  <si>
    <t>Obsolescencia de las Cámaras de vigilancia y el DVR existentes</t>
  </si>
  <si>
    <t>No existen Mantenimientos preventivos y correctivos al Sistema de cámaras de vigilancia.</t>
  </si>
  <si>
    <t>6. Comunicaciones Externas</t>
  </si>
  <si>
    <t>No existe un proveedor idóneo de los productos como canal dedicado de Internet, MPLS, AP's, FireWall físico, Servidor en la nube.  El ùltimo no ofrecía mejoras y  facturaba a un precio más alto respecto al mercado local.</t>
  </si>
  <si>
    <t>Restricción en las comunicaciones por no contar con canales de conectividad virtual seguros y de forma permanente para la entidad y además, causando un costo elevado a la E.S.P.</t>
  </si>
  <si>
    <t>Adquirir conforme los requerimientos, costos vs beneficios según cotizaciones de las empresas de Telecomunicaciones en la prestación de los servicios de Internet, WIFI, Nube y MPLS - MultiProtocol Label Switching (Multiprotocolo de Conmutación de Etiquetas).</t>
  </si>
  <si>
    <t>7. Hardware-Dispositivos</t>
  </si>
  <si>
    <t>No existe Contrato de suministro y recarga de tóneres y del mantenimiento preventivo y correctivo para las impresoras.</t>
  </si>
  <si>
    <t>Atrasos en las actividades propias de cada área, buscando cómo solucionar para alcanzar la impresión requerida</t>
  </si>
  <si>
    <t>Adquirir los insumos y mantenimientos de las impresoras</t>
  </si>
  <si>
    <t>No existe planeación en la adquisición de marcas y modelos en las impresoras y  tampoco existe contrato de mantenimiento en ningún caso.</t>
  </si>
  <si>
    <t>Despilfarro en impresoras mal distribuidas sin mantenimiento, y mal utilizadas en algunos casos</t>
  </si>
  <si>
    <t xml:space="preserve">Adquirir impresoras  que incluyan servicio de alquiler, servicio técnico y tóneres para su continuo funcionamiento. </t>
  </si>
  <si>
    <t xml:space="preserve">No existe la debida implementación del Sistema Integral de GESTIÓN DOCUMENTAL y por ende no hay la digitalización. </t>
  </si>
  <si>
    <t>Impedimento de entrar a producción con el Sistema de GESTIÓN DOCUMENTAL</t>
  </si>
  <si>
    <t xml:space="preserve">Adquirir escáneres para cada oficina en el momento de adoptar el uso obligatorio del sistema de GESTIÓN DOCUMENTAL. </t>
  </si>
  <si>
    <t>8. Hardware-PCs</t>
  </si>
  <si>
    <t>No existe disponibilidad presupuestal para adquirir Equipos de cómputo modernos con Antivirus, Windows y Office licenciado preinstalado.</t>
  </si>
  <si>
    <t>Improductividad de los funcionarios por los equipos obsoletos sumado al riesgo de afectación de la información por no contar con antivirus instalado.</t>
  </si>
  <si>
    <t>Adquirir  equipos de cómputo con sus respectivas licencias de Windows y Office para garantizar la mejora tecnológica, por compra inmediata o Leasing.</t>
  </si>
  <si>
    <t>9. Hardware-Servidores</t>
  </si>
  <si>
    <t>Obsolescencia del servidor donde está instalada la base de datos del sistema SYSMAN (el actual tiene más de 10 años y presenta  fallas en algunos de los discos por uso y deterioro con el paso del tiempo).</t>
  </si>
  <si>
    <t>Atrasos en los procesos de las Divisiones de la Gestión Administrativa y Financiera</t>
  </si>
  <si>
    <t>Adquirir un nuevo servidor moderno y con las características idóneas para su larga duración</t>
  </si>
  <si>
    <t>8. Legal -Jurídico</t>
  </si>
  <si>
    <t>Procesal</t>
  </si>
  <si>
    <t>No contar con un intrumento tecnologico para el seguimiento de los procesos en que es parte Emdupar</t>
  </si>
  <si>
    <t>8.1 Vulnerabilidad juridica con posibilidad de generar riesgos y materialización de los  mismos en condenas.</t>
  </si>
  <si>
    <t>Se puedan presentar situaciones en que no se actue en forma oportuna en pro de la defensa de los intereses de Emdupar. Posibilidad que se generen riesgos juridicos de caracter administrativo, procesal, fiscal, penal o disciplinario entre otros.</t>
  </si>
  <si>
    <t>Contratar un sistema de gestión juridica que atiende las necesidades particulares de Emdupar.</t>
  </si>
  <si>
    <t>CAUSA 1er Nivel</t>
  </si>
  <si>
    <t xml:space="preserve">EFECTO 1er Nivel </t>
  </si>
  <si>
    <t>SOLUCIÓN 1er Nivel</t>
  </si>
  <si>
    <t>OPORTUNIDAD DE MEJORA</t>
  </si>
  <si>
    <t>IMPACTO 1er NIVEL</t>
  </si>
  <si>
    <t>IMPACTO</t>
  </si>
  <si>
    <t>Impacto</t>
  </si>
  <si>
    <t>Puntaje Impacto</t>
  </si>
  <si>
    <t>Probabilidad</t>
  </si>
  <si>
    <t>Puntaje probabilidad</t>
  </si>
  <si>
    <t>Puntaje Riesgo</t>
  </si>
  <si>
    <t>Nivel de Riesgo</t>
  </si>
  <si>
    <t>Deficit Estimado Anual</t>
  </si>
  <si>
    <t xml:space="preserve">Fuente Financiación </t>
  </si>
  <si>
    <t>Tipo Financiación</t>
  </si>
  <si>
    <t>Costo Apróximado</t>
  </si>
  <si>
    <t>Mes 1</t>
  </si>
  <si>
    <t>Mes 2</t>
  </si>
  <si>
    <t>Mes 3</t>
  </si>
  <si>
    <t>Mes 4</t>
  </si>
  <si>
    <t>Mes 5</t>
  </si>
  <si>
    <t>Mes 6</t>
  </si>
  <si>
    <t>Mes 7</t>
  </si>
  <si>
    <t>Mes 8</t>
  </si>
  <si>
    <t>Mes 9</t>
  </si>
  <si>
    <t>Mes 10</t>
  </si>
  <si>
    <t>Mes 11</t>
  </si>
  <si>
    <t>Mes 12</t>
  </si>
  <si>
    <t>1. Operación Técnica y Mantenimientos</t>
  </si>
  <si>
    <t>1. Producción agua potable</t>
  </si>
  <si>
    <t>No se cuenta con equipos de macromedición en captación y en tanques, que permitan cuantificar objetivamente las perdidas tecnicas en el proceso de potabilización, dado que no se cuenta con equipos de medición en la entrada y salida de la infraestructura para cada proceso. Se lleva las lecturas de forma manual por lo que falta de precision en los volumenes.</t>
  </si>
  <si>
    <t>1.1 Ausencia Plan de Reducción de Pérdidas</t>
  </si>
  <si>
    <t>1.1 Inviabilidad financiera, debido a una ineficaz, ineficiente y antieconomica gestión tecnica de operación y mantenimiento.</t>
  </si>
  <si>
    <t>E1.1  Inviabilidad financiera por falta de Gestión de Pérdidas Técnicas, que genera altos costos operativos.</t>
  </si>
  <si>
    <t>Altos costos en la producción de agua potable, al no controlar la cantidad de agua captada y tratada.</t>
  </si>
  <si>
    <t>1. Estructuración de un programa de gestión de perdidas que incluya la definición de procedimientos, roles y responsables, entrenamiento del personal, adquisición de equipos y herramientas</t>
  </si>
  <si>
    <t>O.1  Sostenibilidad Financiera, Eficiencia Empresarial y Generación de Valor</t>
  </si>
  <si>
    <t>Control de las variables con la medición real de los volumenes de agua captada y el gestión del balance hidraulico.</t>
  </si>
  <si>
    <t>M.1 Control de perdidas, eficiencia operativa en el proceso de producción de agua potable , reducción de las pérdidas tecnicas en producción del 10%</t>
  </si>
  <si>
    <t>4. Mayor</t>
  </si>
  <si>
    <t>4. Alta</t>
  </si>
  <si>
    <t>Recursos y/o Financiación</t>
  </si>
  <si>
    <t>Mecánismo Financiación</t>
  </si>
  <si>
    <t>5. Muy Alta</t>
  </si>
  <si>
    <t>Se identifica que en inventario de activos se relacionan seis sistemas de macromedición que datan del año 1995, sin embargo en sitio no se identifica la totalidad de los equipos y los que se encuentran no estan operativos.
Lo que denota una desarticulación entre los procesos de gestión de activos, inventarios y contabilidad, dado que no se realizan los mantenimientos de los equipos y sistemas de automatización y que los inventarios no reflejan la realidad de la operación.</t>
  </si>
  <si>
    <t>1.2 Rezago en la Infraestructura para la operación, debido a ineficiente gestión empresarial que genera perdida de valor y altos costos operativos.</t>
  </si>
  <si>
    <t>E1.2 Inviabilidad financiera por altos costos de intervención de la infraestructura, debido al deterioro y obsolecencia de la misma.</t>
  </si>
  <si>
    <t>Imprecisión en la información de valoración de activos que afecta la tarifa y Perdida de bienes que afectan los activos de la empresa.</t>
  </si>
  <si>
    <t>Ajuste de procedimientos de gestión de activos, asignación de los bienes para la operación al jefe de producción para gestionar su mantenimiento y dar debaja en caso de obsolencia o cumplimiento de la vida util.</t>
  </si>
  <si>
    <t>3. Reingenieria de procesos y procedimientos, basados en una estructura organizacional acorde con las necesidades de operación, definición de roles y responsabilidades.</t>
  </si>
  <si>
    <t>Articulación de los procesos y procedimientos, gestión de activos, inventarios, contabilidad y gestión operativa.</t>
  </si>
  <si>
    <t>M.10 Reingeniera restructuración de procesos y procedimientos articulación gestion técnica, administración de bienes y contabilidad</t>
  </si>
  <si>
    <t>3. Moderado</t>
  </si>
  <si>
    <t>3. Media</t>
  </si>
  <si>
    <t>Gestión y Control</t>
  </si>
  <si>
    <t>Reingenieria-Proceso-Control</t>
  </si>
  <si>
    <t>No se cuantifica el volumen de agua para las actividades mantenimiento de los desarenadores, sedimentador y filtros, requeridas para realizar el balance hidrico para el control de perdidas técnicas.</t>
  </si>
  <si>
    <t>Altos costos en la producción de agua potable, al no controlar la cantidad  de agua empleada para la operación y manteniento de las plantas.
Costos químicos de producción Agua No Facturada.</t>
  </si>
  <si>
    <t>Reigenieria- Estructuración de un proceso para definir las especificaciones e integración con el sistema SCADA y posterior suministros e instalacion del sistema de monitoreo y control.</t>
  </si>
  <si>
    <t>Ineficiencias</t>
  </si>
  <si>
    <t>Debido a la falta de mantenimiento de la instalaciones se presentan Infiltraciones en las estructuras canal de aducción, sedimentadores, floculadores, tuberias y valvulas. Así  como fugas entre los canales de agua sedimentada y los filtros.</t>
  </si>
  <si>
    <t>Altos costos en la producción de agua potable, debido a las perdidas del agua captada y tratada por la infraestructura deteriorada y obsoleta</t>
  </si>
  <si>
    <t>2. Estructuración de un programa de optimización de activos, que incluyen mantenimientos correctivos</t>
  </si>
  <si>
    <t>Optimización del proceso de producción reducción del consumo de quimicos.</t>
  </si>
  <si>
    <t>M.6 Optimización de la infraestructura de la planta potabilizadora</t>
  </si>
  <si>
    <t>Se presenta la acumulación de arena, gravilla, piedras y raíces de árboles entre otros que por falta de equipos y maquinaria propios no se han podido realizar y que adicionalmente EMDUPAR por su insuficiencia financiera tiene dificultades en el alquiler con proveedores locales.</t>
  </si>
  <si>
    <t>1.3  Ineficiente gestión Tecnica Operativa que genera altos costos operativos por desperdicios de insumos, materiales y herramientos.</t>
  </si>
  <si>
    <t>E1.3  Inviabilidad financiera, debido a ineficiencias operativa por desperdicios en el Consumo de Quimicos o materiales y herramientas.</t>
  </si>
  <si>
    <t>Altos costos en el mantenimiento de los canales por falta de equipo propio o costos muy altos de alquiler.</t>
  </si>
  <si>
    <t>Capacitar y fortalcer los equipos para la estructuración de estudios de mercado y fortalcer el proceso de contratación y ejecución contractual para ser una empresa reconocida por ser buen contratante.</t>
  </si>
  <si>
    <t>Sostenibilidad financiera y generación eficiencias y ahorros en la gestión contractual.</t>
  </si>
  <si>
    <t>M.17 Fortalecer proceso de contratación y compras así como la ejecución contractual.</t>
  </si>
  <si>
    <t>La venta de agua en carrotanque no es considerada en el balance hidrico, en visita a la planta no se observa que se lleve un arqueo con la micromedición y las autorizaciones de venta de agua en bloque.</t>
  </si>
  <si>
    <t>Altos costos en la producción de agua potable, por ausencia de plan de reducción de perdidas y control de los factores que inciden en el balance hidrico.</t>
  </si>
  <si>
    <t>Reigenieria- Estructuración de procedimiento de venta de carrotanque, definición de roles y responsabilidades, puntos de control e indicadores de gestión.</t>
  </si>
  <si>
    <t>M.2 Reingeniera restructuración de procesos y procedimientos articulación gestion comercial y tecnica</t>
  </si>
  <si>
    <t>El suministro de agua para los predios rurales se realiza desde el tanque de almacenamiento el cuales esta antes de la medición de los macromedidores de los distritos de distribución, por tal razón este consumo no hace parte del balance hidrico.</t>
  </si>
  <si>
    <t>Altos costos en producción de agua potable por la falta de control en la Macromedición de los predios rurales, por la conexión al tanque de cloración.</t>
  </si>
  <si>
    <t>Reigenieria- Estructuración de procedimiento comercial para adecuar la red de distribución de los predios rurales</t>
  </si>
  <si>
    <t>Inclusión de los volumenes de agua suministrados a los predios rurales al balance hidrico en la macromedición de los distritos.</t>
  </si>
  <si>
    <t>M.3 Adecuación de redes de distribución y estructuras de bombeo para predios Rurales</t>
  </si>
  <si>
    <t>Ausencia en la articulación de los procesos comerciales para la venta de agua en carrotanque y la prestación del servicio de acueducto a predios rurales.</t>
  </si>
  <si>
    <t>Altos costos en producción de agua potable por perdida de agua no contabilizada en el proceso de distribución por falta de alineación entre proceso comercial y area tecnica operativa.</t>
  </si>
  <si>
    <t>Reigenieria- Estructuración de procedimiento de venta de carrotanque y disponibilidad de servicio para predios rurales, definición de roles y responsabilidades, puntos de control e indicadores de gestión.</t>
  </si>
  <si>
    <t>M.11 Mejora en indicadores de IANC</t>
  </si>
  <si>
    <t>Ausencia de un sistema de dosificación para el uso eficiente del coagulante, asi como el deterioro de los tanques de almacenamiento del coagulante, que generan desperdicios en la aplicación de este insumo.</t>
  </si>
  <si>
    <t>Altos costos en producción de agua potable por desperdicio de insumos químicos</t>
  </si>
  <si>
    <t>Optimización de los proceso de producción y tratamiento de aguas residuales, mediante la reducción del consumo de quimicos.</t>
  </si>
  <si>
    <t>Se identifica las bombas dosificadoras coagulante adquiridas en 2006 en el inventario de activos, sin embargo en sitio no se observa que este instalado y en funcionamiento, el personal de planta desconce la politica para dar de baja los activos.</t>
  </si>
  <si>
    <t>Derroche del Producto para potabilizaciòn  actual, frente a los bajos niveles de turbiedad de la fuente, ausencia de un proceso de compra de un producto especifico para las necesidades puntuales de la potabilización.</t>
  </si>
  <si>
    <t>Despilfarro en la producción de agua potable empleo de insumos químicos con bajo rendimiento en turbiedades bajas.</t>
  </si>
  <si>
    <t>Buscar opciones del mercado que presenten una diseño optimo de coagulante que sea eficiente tratando niveles bajos de turbiedad.</t>
  </si>
  <si>
    <t>Altos niveles de material de arrastre en el canal de aducción, que contribuye al aumento de la turbiedad del agua a tratar.</t>
  </si>
  <si>
    <t>2.2 Afectación en los parametros e indicadores para la prestación del servicio -SSPD</t>
  </si>
  <si>
    <t>1.2 Incumplimiento de la regulación y normatividad aplicable en la prestación del servicio de Acueducto y Alcantarillado.</t>
  </si>
  <si>
    <t>E2.2 Imposición de Multas o Sanciones por incumplimiento de las metas regulatorias.</t>
  </si>
  <si>
    <t>Afectación de la continuidad del servicio por suspensión debido a niveles altos de turbiedad que no pueden ser tratados por las PTAPS</t>
  </si>
  <si>
    <t>Control de los niveles de turbiedad con la entrada en operación de los presedimentadores</t>
  </si>
  <si>
    <t>6. Estructuración de un cuadro de mando para seguimiento y control de la gerencia del cumplimiento de las metas e indicadores regulatorios.</t>
  </si>
  <si>
    <t>O.2 Excelencia operacional y empresarial en el cumplimiento de indicadores de gestión.</t>
  </si>
  <si>
    <t>Excelencia operacional destinación de recursos para el cumplimiento de las metas regulatorias</t>
  </si>
  <si>
    <t>Tablero de control -Seguimiento Plan de acción</t>
  </si>
  <si>
    <t>Disminución de los tiempos de predecantación por la Inadecuada operación de los predecantadores en paralelo,  para atender la demanda de m3 y los niveles de perdidas.</t>
  </si>
  <si>
    <t>Mantenimientos correctivos y rehabilitación de la infraestructura</t>
  </si>
  <si>
    <t>Inadecuada operación de los desarenadores, no cuentan con barrelodos, y los paneles de polipropileno no son eficientes para el proceso.</t>
  </si>
  <si>
    <t>2.3 Incumplimiento de los compromisos establecidos por la Corporación en la Concesión de Agua o el PSMV.</t>
  </si>
  <si>
    <t>E2.3 Imposición de Multas o Sanciones por incumplimiento a las disposiciones ambientales de la Corporación.</t>
  </si>
  <si>
    <t>Incumplimiento con las disposiciones de la concesión, por la falta de infraestructura y gestiòn para la disposiciòn de lodos.</t>
  </si>
  <si>
    <t>Estructuración de un programa de optimización de activos, que incluyen mantenimientos correctivos, rehabilitación y construcción de infraestructura complementaria para cumplimiento de norma</t>
  </si>
  <si>
    <t>Excelencia operacional destinación de recursos para el cumplimiento de las obligaciones ambientales.</t>
  </si>
  <si>
    <t>Altos costos en la intervención de los  desarenadores por falta de gestión de mantenimientos preventivos.</t>
  </si>
  <si>
    <t xml:space="preserve">Aportes Nación </t>
  </si>
  <si>
    <t>Inadecuada operación del sistema de cloración, debido a la fugas que presenta uno de los cloradores, especificaciones tecnicas de la tuberia, y la falta del cálculo para la dosificación de cloro con el fin de garantizar el porcentaje en red.</t>
  </si>
  <si>
    <t>Altos costos en producción de agua potable por altos consumos de cloro debido a fugas y falta de dosificaciones.</t>
  </si>
  <si>
    <t>Ajuste de procedimientos, generación de cartillas y especificaciones para operación, que incluyan validación y aprobación del jefe de producción ante aumentos de consumo de los insumos quimicos.</t>
  </si>
  <si>
    <t>M.8 Reducción en un 5% en el consumo de insumos quimicos cloro gaseoso.</t>
  </si>
  <si>
    <t>Falta de capacidad de uno de los cloradores para vaciar los tanques , lo que genera unas maniobras del personal para vaciar completamente los cilindros</t>
  </si>
  <si>
    <t>2.4 Incumplimiento de las condiciones de Sistema de Riesgos Laborales - Ley 1562 de 2012</t>
  </si>
  <si>
    <t>E.2.4 Demandas Laborales y provisiones legales</t>
  </si>
  <si>
    <t>Materialización de riesgos laborales por contaminación de los espacios de trabajo con agentes quimicos.</t>
  </si>
  <si>
    <t>Implementar la gestión de SST, con el fin de realizar el seguimiento a las acciones de la admnisitración que aseguren las condiciones seguras para la operación.</t>
  </si>
  <si>
    <t>Seguimietno y Control de indicadores de seguridad y salud en el trabajo.</t>
  </si>
  <si>
    <t>M.18  Reingeniera restructuración de procesos y procedimientos articulación gestion humana, gestión de SST.</t>
  </si>
  <si>
    <t>La supervisión del  Cto 003-2023 Suministro de Cloro Gaseoso y Coagulante PAC, para el proceso de cloración, coagulación y floculación para las PTAPs. esta en cabeza del area de Administración de Bienes. Dado que no se cuentan con cartillas y procedimientos claros, se diluye la responsabilidad y las funciones para lograr eficiencias.</t>
  </si>
  <si>
    <t>Altos costos en la producción de agua potable, por ausencia de control de los requerimientos de material, despacho y almacenaje del cloro, debido a que la supervisión del contrato de sumnistro es ejercida por personal diferente de la operación.</t>
  </si>
  <si>
    <t>Designar como de Supervisor del Contrato de suministro quimicos al personal con la competencia técnica para realizar el seguimiento respectivo.</t>
  </si>
  <si>
    <t xml:space="preserve">Deterioro de los indicadores de IRCA y Continuidad del servicio, por la suspensión del proceso de potabilización por la inadecuada operación de los filtros con el sistema de falsos fondos tipo vigueta en mal estado y filtros con grietas y perforaciones, o que se permita el paso del agua sin realizar el debido proceso de filtración. </t>
  </si>
  <si>
    <t>2.2 Menoscabo en los parámetros e indicadores para la prestación del servicio -SSPD</t>
  </si>
  <si>
    <t>E2.2 Pérdidas económicas por Multas o Sanciones dado el incumplimiento de las metas regulatorias.</t>
  </si>
  <si>
    <t>2. Baja</t>
  </si>
  <si>
    <t>Deterioro de los indicadores de IRCA y Continuidad del servicio, debido a afectación de la calidad de agua tratada por falta de programa de mantenimiento de tanques de compensación o la suspensión del servicios sin una programación y divulgación.</t>
  </si>
  <si>
    <t>Afectación de la continuidad del servicio por suspensión sin realizar las debidas comunicaciones a la comunidad.</t>
  </si>
  <si>
    <t>Deterioro de los indicadores de IRCA  por falta de programa de mantenimiento de tuberias de conducción del tanque a la red de distribución que alteren los parametros de calidad en ese trayecto.</t>
  </si>
  <si>
    <t>Afectación de las metas de calidad del agua por alteración en el proceso de almacenamiento.</t>
  </si>
  <si>
    <t>6. Inventario y Estado de Proyectos</t>
  </si>
  <si>
    <t>Incumplimiento al decreto 3050 de 2013 para Certificación de viabilidad y disponibilidad inmediata de servicios públicos. sin considerar el estudio de oferta y demanda hidirica que permta controlar las proyecciones para las disponibilidad de nuevos proyectos y considerar la ampliación del servicio, planes de inversión y demás fuentes de financiación.</t>
  </si>
  <si>
    <t>Afectación de los niveles de continuidad del servicio a los usarios existentes, por la variaciones ocasionadas por los nuevos proyectos.</t>
  </si>
  <si>
    <t>Reporte mensual de los nuevos proyectos y las disponibilidades de servicios otorgadas con la restructuración de proceso y procedimientos</t>
  </si>
  <si>
    <t>M.25 Cumplimiento de los indicadores y metas regulatorios</t>
  </si>
  <si>
    <t>7. Estructura organizacional operativa y procesos.</t>
  </si>
  <si>
    <t>Debido a las condiciones de deterioro de la infraestructura para operar las plantas de tratamiento, ademas de no observar la presencia activa del area de SST se identifica que faltan de programas y Seguimiento de SST.</t>
  </si>
  <si>
    <t>Materialización de riesgos laborales de tipo fisico, biologico, mecanicos y ambientales entre otros.</t>
  </si>
  <si>
    <t>5. Gestión de Activos, Estado y Mantenimiento de Equipos.</t>
  </si>
  <si>
    <t>El inventario de los activos no se encuentra detallado y no refleja el estado actual de operación lo que genera que no se cuente con un programa de mantenimiento preventivo y su priorización.</t>
  </si>
  <si>
    <t>Incumplimiento o falta de supervisión de los contratos de mantemiento identificados en las bases de contratación de vigencias anteriores. MANTENIMIENTO PREVENTIVO Y CORRECTIVO DE LAS VÁLVULAS DE LOS SISTEMAS DE TRATAMIENTO DESARENADOR, SEDIMENTADOR, FLOCULADOR DE LAS PLANTAS LA HUARICHA Y LA GOTA FRÍA DE LA EMPRESA DE SERVICIOS PÚBLICOS DE VALLEDUPAR S.A. E.S.P.</t>
  </si>
  <si>
    <t>Cumplimiento parcial de los objetivos y alcances de prestados por los contratistas, así como la perdida de garantias de calidad y correcto funcionamiento de los entregables de los contratos.
Se incurre en nuevas contrataciones para resolver de fondo las necesidades de la operación.</t>
  </si>
  <si>
    <t>Capacitación y formación para los supevisores de contratos, que deben ser personal con las funciones y responsabilidades para gestionar metas e indicadores.</t>
  </si>
  <si>
    <t>Falta de apropiación por parte del personal operativo para mantener las instalaciones buenas condiciones de operación de las plantas y las actividades establecidas en los manuales para la operación de las redes.</t>
  </si>
  <si>
    <t>1.5 Débil Estructura Organizacional Técnica debido a una Ineficiente gestión Empresarial.</t>
  </si>
  <si>
    <t>E1.5 Desequilibrio económico por altos costos de personal.</t>
  </si>
  <si>
    <t>Bajos rendimientos y desempeño de los trabajadores, un clima laboral que afecta la efciencia operativa.</t>
  </si>
  <si>
    <t>Entrada en operación del Tanque Nuevo PTAP por $24.000 Millones, Sin embargo no se encontró en el inventario de activos con corte marzo 2023 lo que genera que la información financiera sobre el patrimonio de la empresa no sea confiable, debido a la desarticulación del area de admnistración de bienes, el area contable, la gestión de proyectos y la gestión de regulación y tarifaria.</t>
  </si>
  <si>
    <t>1.4 Inmadurez en la gestión de proyectos, debido a una ineficiente gestión Empresarial en la articulación de los procesos transversales y misionales de la Organización.</t>
  </si>
  <si>
    <t>E1.4 Ineficiente gestión Empresarial, por falta de articulación de los procesos misionales y de apoyo, lo que genera perdida de valor y fuga del conocimiento para la organización</t>
  </si>
  <si>
    <t>Imprecisión en la información de valoración de activos que afecta la tarifa, desactualización del catastro de redes y el incumplimiento en los reportes con información precisa.</t>
  </si>
  <si>
    <t>Plan maestro obsoleto de acuerdo con las nueva proyeciones de población y demanda, Rezago de $97 Mil Millones de pesos en inversiones sin ejecutar del POIR, en donde se tenia previsto la inversión del Tanque Nuevo PTAP por $24.000 Millones.</t>
  </si>
  <si>
    <t>2.1 Inclumplimiento a la aplicación de la metodologia tarifaria, generando provisionamientos por rezago en la ejecución de inversiones con recursos via tarifa para el logro de las metas regulatorias.</t>
  </si>
  <si>
    <t>E2.1 Imposición de Multas o Sanciones por incumplimiento de las metas regulatorias, aprovisionamiento y devoluciones por inversiones no ejecutadas.</t>
  </si>
  <si>
    <t>Generar provisiones por rezago en la ejecución de inversiones con recursos via tarifa para el logro de las metas regulatorias.</t>
  </si>
  <si>
    <t>Actualizar el plan de obras para la renovación y rehabilitación de redes de acueducto del Plan Maestro de Valledupar, con el insumo de la consultoria de modelación hidraulica</t>
  </si>
  <si>
    <t xml:space="preserve">4. POIR actualizado a las nuevas necesidades de proyección y demanda </t>
  </si>
  <si>
    <t>Excelencia empresarial con el cumplimiento de las inversiones y metas regulatorias</t>
  </si>
  <si>
    <t xml:space="preserve">M.18 Estructuración, seguimiento y control del banco de proyectos que incluye las inversiones reguladas y los financiados con recursos de terceros. </t>
  </si>
  <si>
    <t>Resultado de Consultoria</t>
  </si>
  <si>
    <t>No se cuenta con la actualización de la proyeccción de inversiones requeridas para la ampliación de la infraestructura para la prestación de servicio con el horizonte de proyecciones de población y demanda.</t>
  </si>
  <si>
    <t xml:space="preserve">Afectación de la calidad del servicio por falta de repotenciación de los activos que incluye la amplición de redes </t>
  </si>
  <si>
    <t>Actualizar el plan de obras para la renovación y rehabilitación de redes de acueducto del Plan Maestro de Valledupar</t>
  </si>
  <si>
    <t>Multas y/o Sanciones por Incumplimiento a la concesión aprobación de 2300 lps. No se cuenta con la proyeccción de inversiones requeridas para la ampliación de la infraestructura para la prestación de servicio con el horizonte de proyecciones de población y demanda.</t>
  </si>
  <si>
    <t>Afectación de la calidad del servicio por falta de repotenciación de los activos dado que se esta tratando volumenes superiores a la capacidad de diseño</t>
  </si>
  <si>
    <t>Inadecuada gestión del personal generando turnos de 12 hrs, que son factores que generaran riesgos psicosocial.</t>
  </si>
  <si>
    <t>Materialización de riesgos laborales de tipo psicosocial por largas jornadas de trabajo, y en condiciones de riesgo en la operación.</t>
  </si>
  <si>
    <t>Programa de Seguridad y Salud en el Trabajo</t>
  </si>
  <si>
    <t>Inadecuada gestión del personal de mantenimiento de redes por inadecuada interpretación de la convención generando jornadas que impactan los costos operativos.</t>
  </si>
  <si>
    <t>Ineficiencia en la atención de manteniento reparaciones de las redes, que pueden generar horas extras excesivas o flata de atención oportuna de las PQRs.</t>
  </si>
  <si>
    <t>Ajuste de procedimientos de mantenimiento y operación de redes, optimización de turnos para eficiencia financiera y cumplimiento de tiempos de respuesta en las reparaciones.</t>
  </si>
  <si>
    <t>Articulación de los procesos y procedimientos, gestión humana, controles cruzados liquidación de horas extras.</t>
  </si>
  <si>
    <t>M.12  Reingeniera restructuración de procesos y procedimientos articulación gestion humana, chequeo cruzados para la liquidación de horas extras.</t>
  </si>
  <si>
    <t>El jefe de división es quien calcula las horas extras con lo correspondiente a las condiciones de la convención, recargos diurnos, nocturnos, extras dominicales, recargos dominicales, y festivos, lo cual puede ser un factor de error al momento de liquidar la nómina que genera altos costos por este concepto.</t>
  </si>
  <si>
    <t>Posibles ineficiencias por errores en el calculo de las horas extras con los diferentes recrargos sin una revisión cruzada, por el area de gestión del talento.</t>
  </si>
  <si>
    <t>Un factor importante para revisar, son los Costos de la base salarial del personal operativo que, aunado con el factor prestacional de la convención laboral, arroja como resultado que los costos de producción de agua  y en general los costos operativos estén fuera de los márgenes de eficiencia y de los referentes del sector, región y servicio.</t>
  </si>
  <si>
    <t>Ineficiencia en la operación por los altos costos del personal operativo en su base salarial y el factor prestacional.</t>
  </si>
  <si>
    <t>Realizar un sondeo de mercado y un benchmarking para determinar las bases salariales del personal para operar empresas de servicios publicos referentes de la región.</t>
  </si>
  <si>
    <t>Reducción de costos de operación asociados con el personal.</t>
  </si>
  <si>
    <t>M.16  Reingeniera restructuración de procesos y procedimientos articulación gestion humana, ajuste de bases salariales según referentes sector y región.</t>
  </si>
  <si>
    <t>Debido al Clima Laboral, la falta de competencias de liderazgo del jefe de división pretoma, unos procesos claros con la definción de funciones y responsabilidades alienadas con los objetivos de la organización,  se identifica que el personal de la planta tiene un nivel de compromiso bajo y tienen un bajo sentido de pertenencia de la empresa para el cuidado de los intereses, objetivos y metas.</t>
  </si>
  <si>
    <t>Falta de gestón del desempeño por objetivos, metas y resultados que apunte a los lineamientos empresariales.</t>
  </si>
  <si>
    <t>Ajuste de procedimientos del area tecnica incluyendo los nuevos procesos de fortalecimiento de la gestión, incluyen actividades para el mejoramiento del clima organizacional.</t>
  </si>
  <si>
    <t>Mejoramiento clima organizacional, incremento niveles de compromiso y productividad</t>
  </si>
  <si>
    <t>M.13  Reingeniera restructuración de procesos y procedimientos programa de capacitación y reinducciones</t>
  </si>
  <si>
    <t>2. Menor</t>
  </si>
  <si>
    <t>2. Distribución de Agua Potable</t>
  </si>
  <si>
    <t>Debido a que no se cuenta con una sectorización hidraulica, no es posible realizar un balance hidraulico para realizar la gestión de perdidas, asi mismo la configuración de los ciclos de facturación no estan alienados con la conformación de los distritos de distribución hidraulica, lo que imposibilita realizar un gestión entre las areas de operación y mantenimiento de redes con el area comercial.</t>
  </si>
  <si>
    <t>Altos costos de la tarifa del componente de acueducto debido a la falta de gestión de perdidas que debe articularse en comites operativos del area tecnico y comercial.</t>
  </si>
  <si>
    <t>Definición del variables para el balance hidrico y planteamiento plan de obras y programa gestión de demanda.</t>
  </si>
  <si>
    <t>M.4 Definición del plan de obras para la reducción de perdidas y mejoramiento de los indicadores de calidad del servicio.</t>
  </si>
  <si>
    <t>No se cuenta con un comite de perdidas en el que se articulen las acciones entre las areas Tecnica operación y mantenimiento de redes y el Area Comercial para identificación de perdidas aparentes.</t>
  </si>
  <si>
    <t>Reigenieria- Estructuración de un comité de perdidas integrado por el area comercial y la gestión tecnica inlcuyendo producción, redes, gestión de proyectos y urbanizadores.</t>
  </si>
  <si>
    <t>EMDUPAR cuenta con una distribución hidraulica por distritos, sin embargo no se cuenta con equipos de macromedición por sectores ni con equipos de control presión que permitan optimizar las condiciones del servicio.</t>
  </si>
  <si>
    <t>Contar con equipo de macromedición por sectores que permitan la definición del variables para el balance hidrico y planteamiento plan de obras y programa gestión de demanda.</t>
  </si>
  <si>
    <t>M.5 Control de perdidas, eficiencia operativa en el proceso de distribución de agua.</t>
  </si>
  <si>
    <t>El catastro de redes de EMDUPAR se encuentra desactualizado, lo cual no permite desarrollar un modelo hidraulico detallado y calibrarlo de acuerdo con la realidad de la operación. No se cuenta con sofware licenciado  que permita realizar la modelación del sistema ante la solicitud de disponibilidades del servicio. No se cuenta con un diagnostico de los hidrantes información que es requerida para la calibración del modelo.</t>
  </si>
  <si>
    <t>Altos costos de la tarifa del componente de acueducto debido a la falta de gestión de perdidas y la estructuración de programa preventivo de renovación de redes.</t>
  </si>
  <si>
    <t>Ajuste de los procesos incluyendo la transferencia de conocimiento de la Consultoria para realizar la modelación y calibración de las redes acueducto que incluyan las variables comerciales.</t>
  </si>
  <si>
    <t xml:space="preserve">Dado que EMDUPAR no cuenta con un Plan implementado y en ejecución, que le permita gestionar la reducción de pérdidas de agua en el sistema, así como tampoco cuenta con procedimientos, ni con personal, ni equipo (Geofonos, sensores de puntos criticos) para realizar la busqueda sistemica de fugas.
Tampoco cuenta con herramientas como el  sistema SCADA que le permita monitorear las condiciones optimas del servicio y ante fluctuaciones identificar fugas y perdidas reales de agua. </t>
  </si>
  <si>
    <t>Altos costos de la tarifa del componente de acueducto debido a la falta de gestión de perdidas y la estructuración de programa preventivo de renovación de redes reduciendo las fallas de la red de acueducto.</t>
  </si>
  <si>
    <t>Definición y foltalecimiento del area responsable del monitoreo y control de las redes para la Reducción de pérdidas técnicas por fugas.</t>
  </si>
  <si>
    <t>Deterioro de las condiciones de calidad de agua tratada por contaminación en infraestructura por ausencia de procedimiento de limpieza y desinfección para tanques y tuberías de almacenamiento de agua tratada.
Falta de un programa de mantenimiento peventivo a los puntos de monitoreo de  calidad de agua.</t>
  </si>
  <si>
    <t>Altos costos de la tarifa del componente de acueducto debido a los altos consumos de cloro gaseoso para reducir los agentes que pueden afectar la calidad del agua.</t>
  </si>
  <si>
    <t>Reporte mensual del avance de las actividades de limpieza y desinfección, con la restructuración de proceso y procedimientos</t>
  </si>
  <si>
    <t>Aun cuando se cuenta con el Manual de operación y Mantenimiento de redes de Agua Potable, no se observa un programa de mantenimiento preventivos a la red, ya que  la asignación de las tareas obedece a la asignación de atención de ordenes de trabajo por los PQRs recibidos.</t>
  </si>
  <si>
    <t>Reporte mensual del estado de avance de actividades de limpieza, desinfección y purga de las redes y puntos muestreo, con la restructuración de proceso y procedimientos</t>
  </si>
  <si>
    <t xml:space="preserve">Deficit de almacenamiento de agua  y ausencia de un sistema de compensación y almacenamiento que aporte en la red de distribución y que permita regular la continuidad del servicio y las presiones del sistema.
</t>
  </si>
  <si>
    <t>Afectación de la continuidad y calidad del servicio ante posibles vulneabilidades del sistema.</t>
  </si>
  <si>
    <t>Reporte mensual del estado de avance de los proyectos propios y financiados, con la restructuración de proceso y procedimientos</t>
  </si>
  <si>
    <t>Aun cuando en el POIR de 2014 el cual hace parte del esquema tarifario se contemplaban unas inversiones para el cambio de tuberías de asbesto- cemento,  no se cuenta con un seguimiento a la priorización de las inversiones y el control sobre el origen de los recursos o su financiación.</t>
  </si>
  <si>
    <t>Debido a la falta de actualización de las necesidades y la nula ejecución de las inversiones con financiación via tarifas, se ve comprometidas las metas regulatorias de continuidad y calidad, adicional a que se esta realizando una gestión ineficiente en el control de perdidas.</t>
  </si>
  <si>
    <t>Dado que estan desarticulados los procedimientos de disponibildades de servicio y el banco de proyectos general que incluya el POIR. Tampoco se cuenta con un programas para desarrollo con Urbanizadores.</t>
  </si>
  <si>
    <t>Desarticulación de entre las areas de gestión tecnica y planeación, se limitan a generar los formatos definidos en los manuales de operación, sin embargo no existe una integración entre las funciones y los objetivos misionales de la empresa, como lo es asegurar las  metas regulatorias y lograr la sostenibilidad financiera.</t>
  </si>
  <si>
    <t>Falta de estandarizaciones de uso de elementos para reparaciones tipo y por diametro de tuberia de Acueducto.</t>
  </si>
  <si>
    <t>Altos costos en la operación de acueducto debido a la falta de estandarización de los materiales requeridos para la atención de fallas en el red, lo que permite realizar una proyección de materiales para negociaciones con proveedores.</t>
  </si>
  <si>
    <t>Ajuste de procedimientos, generación de cartillas y especificaciones para operación, que incluyan validación y aprobación del jefe de producción ante aumentos de consumo de los materiales y herramientas.</t>
  </si>
  <si>
    <t>Optimización de proceso de mantenimiento de redes de acueducto, estadarización de cartillas por tipo reparación material y diametro.</t>
  </si>
  <si>
    <t>M.9 Optimización en la compra de insumos, rotación de inventarios y negociacion de precios.</t>
  </si>
  <si>
    <t>Falta de designación clara en las responsabilidades, funciones y recursos del area para liderar la gestión de inventarios de almacen( Adm Bienes -Operativa), ya que las metas de eficiencia en los consumo de insumos materiales no estan en cabeza de ninguna de las areas.</t>
  </si>
  <si>
    <t>Desarticulación de entre las areas de gestión tecnica y administración de bienes, se limitan a generar los formatos definidos en los manuales de operación gestionando contratos de adquisición y la asignación de tareas para la atención de PQRs, sin embargo no existe una integración entre las funciones y los objetivos misionales de la empresa, como lo es asegurar las  metas regulatorias y lograr la sostenibilidad financiera.</t>
  </si>
  <si>
    <t>No se cuenta con equipos suficentes como camaras endoscopicas y  vibrocompactadores, y se debe reforzar equipos como  geofonos, cortadoras de pavimento y motobombas, que permitan mejorar los tiempos de respuesta de la atención de reparacionees de redes de acueducto y alcantarillado.</t>
  </si>
  <si>
    <t>Altos costos de la tarifa del componente de acueducto debido a la falta de estandarización de los equipos y herramientas requeridos para la atención de fallas en el red, lo que permite realizar una asignación efciente de los equipos alas cuadrillas.</t>
  </si>
  <si>
    <t>Reporte mensual del estado de avance plan de compras, con la restructuración de proceso y procedimientos</t>
  </si>
  <si>
    <t>Se tiene subcontratado el servicio con equipo de succion presión,  se atiende de acuerdo con la prioridades de los PQRs y la modalidad de contratación es por precios unitarios y que al generar altos rendimientos se vuelve ineficiente para la empresa contratante.</t>
  </si>
  <si>
    <t>Altos costos operativos debido a la tercerización de los servicios sin un analisis que permita encontrar efciencias en el gasto conservando el equilibio financiero de las partes y maximizando el uso de los recursos para atender las necesiades del servicio.</t>
  </si>
  <si>
    <t>Ajustar las condiciones contractuales del servicio del equipo hidrosuccionador, que se ajusten a un equilibrio economico para el contratante.</t>
  </si>
  <si>
    <t>3. Recolección y transporte de agua residual</t>
  </si>
  <si>
    <t xml:space="preserve">Deterioro de los indicadores de calidad del servicio de alcantarillado por presentar reboses en los pozos de inspección por la colmatación de sedimentos por falta de mantenimiento sistematicos y preventivos. Principalmente el preventivo y no se cuenta con la disponibilidad de equipos hidro-succionadores para limpiar los conductos (sólo se cuenta con uno propio y se cuenta con un contrato para el mantenimiento de las redes). </t>
  </si>
  <si>
    <t>1.1 Inviabilidad financiera, debido a una ineficaz, ineficiente y antieconómica gestión técnica de operación y mantenimiento.</t>
  </si>
  <si>
    <t>Limitación en los recursos asignados para la atención de los requirimientos diarios de la operación, se cuenta con un vehiculo propio y otro en alquiler y no se cuenta con un programa preventivo para reducir las fallas recurrentes.</t>
  </si>
  <si>
    <t>Falta de capacidad de la red de alcantarillado debido a la expansión y aumento de la población.
No se cuenta con equipos y herramientas para la inspección de redes de alcantarillado para determinar las necesidades de intervención.
No se cuenta con software para modelaciòn hidraulica de redes de alcantarillado para determinar las necesidades de aumento de capacidad.</t>
  </si>
  <si>
    <t>Estructura organizacional debil para el componente tecnico, que se limita la las funciones de producción y mantenimiento correctivo de redes, sin contar con los recursos de personal, asi como equpos y herramientas que le permitan lograr  los objetivos misionales de la empresa, como lo es asegurar las  metas regulatorias y lograr la sostenibilidad financiera.</t>
  </si>
  <si>
    <t>No existe un programa sistemático para identificación de conexiones erradas.</t>
  </si>
  <si>
    <t>Incumplimiento de los compromisos del PSMV para la identificación y corrección de conexiones erradas.</t>
  </si>
  <si>
    <t>5. Asignación de funciones de seguimiento, control y reporte de avances del PSMV al personal de Gestión tecnica de acuerdo con los resultados de la consultoria.</t>
  </si>
  <si>
    <t>M.21 Cumplimiento de las obligaciones del PSMV.</t>
  </si>
  <si>
    <t>Falta de recursos en el area de proyectos para realizar la supervisión de los nuevos usuarios y las conexiones a las redes de alcantarillado.</t>
  </si>
  <si>
    <t>Desarticulación de entre las areas de gestión tecnica y planeación, se limitan a generar los formatos definidos en el manual para urbanizadores sin validar los requerimientos de ampliación de la infaestructura para la prestación de servici, los planes de inversión y las fuentes de financiación para asegurar las  metas regulatorias y lograr la sostenibilidad financiera.</t>
  </si>
  <si>
    <t>Reigenieria- Estructuración y fortalecimiento de la gestión de Alcantarillado y ambiental, definición de roles y respoonsabilidades, puntos de control e indicadores de gestión.</t>
  </si>
  <si>
    <t>M.23 Reingeniera restructuración de procesos y procedimientos articulación gestion tecnica y cumpimiento PSMV</t>
  </si>
  <si>
    <t>Aun cuando en el POIR de 2014 el cual hace parte del esquema tarifario se contemplaban unas inversiones para el cambio de tuberías de gres, no se cuenta con un seguimiento a la priorización de las inversiones y el control sobre el origen de los recursos o su financiación.</t>
  </si>
  <si>
    <t>Desarticulación de entre las areas de gestión tecnica y planeación, falta de definición de una area que lidera la gestión de proyectos y el seguimiento de las inversiones y requerimientos regulatorios.</t>
  </si>
  <si>
    <t>Dado que estan desarticulados los procedimientos de disponibildades de servicio y el banco de proyectos general que incluya el POIR. Tampoco se cuenta con un programas para desarrollo con Urbanizadores, que permita generar ingresos a la empresa y gestionar proyectos con financiación de aportes bajo condición.</t>
  </si>
  <si>
    <t>Ausencia de una linemiento o politica respecto a la gestión de inversiones con el apoyo de los constructores  y urbanizadores.</t>
  </si>
  <si>
    <t>Ajuste de procedimientos, definicion de roles y asignación de responsabilidades en el seguimiento del banco de proyectos, incluyendo las inversiones de aportes bajo condición de la gestión de constructores y urbanizadores.</t>
  </si>
  <si>
    <t>Estructuración de procesos de seguimiento  control de proyectos y generación de valor por gestión de proyectos con constructores y urbanizadores.</t>
  </si>
  <si>
    <t>M.14 Reingeniera restructuración de procesos y procedimientos articulación gestion planeación y tecnica</t>
  </si>
  <si>
    <t>El equipo de profesionales es insuficiente para el desarrollo de proyectos del banco de proyectos,  no se cuenta con equipos de topografia, estaciones totales, plotter, especificaciones, bases de precios actualizados y software para desarrollar proyectos.</t>
  </si>
  <si>
    <t>Estructura organizacional debil para el componente tecnico, que se limita la las funciones de producción y mantenimiento correctivo de redes, sin contar con los recursos de personal, para gestionar proyectos requeridos para asegurar las  metas regulatorias y lograr la sostenibilidad financiera.</t>
  </si>
  <si>
    <t>Sostenibilidad financiera y generación de valor en la gestión de proyectos.</t>
  </si>
  <si>
    <t xml:space="preserve">M.15 Adquisición de equipos y herramienstas para desarrollar diseños y proyectos </t>
  </si>
  <si>
    <t>Falta de estandarizaciones de uso de elementos para reparaciones tipo y por diametro de tuberia de Alcantarillado, empleo de maquinaria especializada para reparaciones en grandes diametros</t>
  </si>
  <si>
    <t>Generación de programas de mantenimietos preventivos de las redes, definición de rendimientos y metas de limpieza de tuberia y pozos de inspección.</t>
  </si>
  <si>
    <t>Optimización de proceso de mantenimiento de redes de alcantarillado, programación preventiva generando rendimientos y metas para seguimiento y control, asi como optimización en el alquiler de maquinaria pesada para la operación.</t>
  </si>
  <si>
    <t>Debido a las condiciones de deterioro de la red, ademas de no observar la presencia activa del area de SST se identifica que faltan de programas y Seguimiento de SST.
No se observa el programa de vacunas y el programa de competencias del SENA</t>
  </si>
  <si>
    <t>Gestionar la capacitación en el programa de competencias para operadores de sistemas de acueducto y alcantarillado y el esquema de vacunación para operarios de alcantarillado.</t>
  </si>
  <si>
    <t>Excelencia empresarial,con la implementación de acciones para reducir probabilidad de accidentes laborales.</t>
  </si>
  <si>
    <t>M.20 Incluir en presupuesto las actividades de capacitacion y formación del personal</t>
  </si>
  <si>
    <t>El proceso de mantenimiento de los activos deEmdupar, se identifica que existe la DIVISION DE ADMINISTRACION DE BIENES que tiene como objeto conservar o mantener las instalaciones, los bienes muebles e inmuebles de la empresa, sin embargo se evidencia que las instalaciones de las oficinas, las instalaciones de la PTAPs tienen un alto grado de deterioro.</t>
  </si>
  <si>
    <t>Altos costos de reparación debido al grado de desgaste y obselencia de los activos</t>
  </si>
  <si>
    <t>Establecer un programa de mantenimiento preventivo y optimizacion de los activos productivos y mantenimiento de los inmuebles de la organización</t>
  </si>
  <si>
    <t>Sostenibilidad financiera al contar con una gestión de activos, generación de programas de preventivos de mantenimiento.</t>
  </si>
  <si>
    <t>No se evidencia que cuente con un cronograma de actividades programadas, actividades de mantenimiento correctivo, reparacion de equipos y herramientas.</t>
  </si>
  <si>
    <t>No se observa que que el Personal de esta area tenga competencias en temas electromecanicos que permita realizar una atención prioritaria a los vehiculos y valavulas requeridos para la operación, así mismo que pueda realizar la supervisión a los contratos que se desarrollan por parte de esta area.</t>
  </si>
  <si>
    <t>Falta de reacción para la valoración inmediata de los requisitos electromecanicos que permitan agilizar en la toma de decision en las reparaciones.</t>
  </si>
  <si>
    <t>Contar con un perfil electromecanico que permita realizar una atención prioritaria a los vehiculos y valavulas requeridos para la operación, así mismo que pueda realizar la supervisión a los contratos que se desarrollan por parte de esta area.</t>
  </si>
  <si>
    <t xml:space="preserve"> No se observa que se cuente con actividades de fumigacion, y control de seguridad y salud en el trabajo y la adecuacion de las instalaciones de la PTAP</t>
  </si>
  <si>
    <t>Materialización de riesgos por incumplimiento a los requisitos del decreto 1072 de 2015</t>
  </si>
  <si>
    <t>Seguimiento y Control de indicadores de seguridad y salud en el trabajo.</t>
  </si>
  <si>
    <t>4. Tratamiento de Aguas Residuales</t>
  </si>
  <si>
    <t>No existe control de la ejecución del contrato para la operación de la PTARd Salguero, sobre las dosificaciones eficientes segun ficha tecnica del producto en la aplicación de la tecnologia de bioaumentación</t>
  </si>
  <si>
    <t>Altos costos en la operación de la PTAR asociados a la falat de eficiencia en la aplicación del producto de bioaumentación.</t>
  </si>
  <si>
    <t>M.7 Reducción en un 33% de los costos anuales de insumos para el tratamiento lagunar.</t>
  </si>
  <si>
    <t>No se tiene contemplado en el presupuesto de operación las adecuaciones, dragado de las laguna y el retiro y disposición de lodos.</t>
  </si>
  <si>
    <t>Incumplimiento de los compromisos del PSMV para el mantenimiento y correcto funcionamiento del sistema lagunar.</t>
  </si>
  <si>
    <t>Insuficiencia financiera para cumplir con los compromisos de pago correspondiente las Tasa por Uso del Recurso Hídrico y Tasa Retributiva de las vigencias 2017-2020.</t>
  </si>
  <si>
    <t>Multa y sanción por incumplimiento al acuerdo de pago.</t>
  </si>
  <si>
    <t>Reporte mensual de los pagos y el asegurar los recursos para el pago de los compromisos del acuerdo de pago a la corporación, realizado por el area de contabilidad y tesoreria.</t>
  </si>
  <si>
    <t>M.22 Cumplimiento de las obligaciones de pago de los compromisos del acuerdo.</t>
  </si>
  <si>
    <t xml:space="preserve">Rezago de $97 Mil Millones de pesos en inversiones sin ejecutar del POIR
Debido al deficit financiero de la empresa, no se cuentan con flujo de caja de recursos del componente de inversones, para desarrollar los proyectos del POIR.
Se han contrato aprox 10,600 millones en proyectos de inversion, los cuales tiene como fuente de financiacion los convenios con el municipio.
</t>
  </si>
  <si>
    <t>Falta de financiación para desarrollar los proyectos requeridos para atender las inversiones de las metas regulatorias.</t>
  </si>
  <si>
    <t>Excelencia empresarial con el cumplimiento de las obligaciones del marco regulatorio, provisionamiento para realizar devoluciones por inversiones no ejecutadas.</t>
  </si>
  <si>
    <t>M.19 Generar las apropiaciones para realizar las devoluciones por concepto de inversiones no ejecutadas.</t>
  </si>
  <si>
    <t>Incumplimiento a la normatividad en la asignación de licencias de construcción sin la previa  emision de la disponibilidad del servicio.
No se cuenta con los recursos para atender tecnicamente la actividad de revision de oferta y demanda y la supervision respectiva.</t>
  </si>
  <si>
    <t>Incumplimiento de las disposiciones del decreto 3050 de 2013 sobre disponibilidades inmediatas.</t>
  </si>
  <si>
    <t>Actualizar el plan de obras para la renovación y rehabilitación de redes de acueducto del Plan Maestro de Valledupar, inlcuyendo los aportes bajo condición de los urbanizadores y constructores</t>
  </si>
  <si>
    <t>Se realiza un cargue en almacen de los activos derivados de los proyectos por actas parciales,  no con la liquidación del contrato de obra y acta de recibo a satisfacción y las respectivas pruebas de funcionamiento del activo.
La información de los activos recibidos por urbanizadores no es actualizado en el catastro de redes, no existe un procedimiento en el que se articumen, proyectos, catastro, inventario, contabilidad.</t>
  </si>
  <si>
    <t>Impresición de la información financiera y gestión de activos, falta de claridad sobre la financiación de los proyectos y el avance de la ejecución de obras y la entrada en almacen.</t>
  </si>
  <si>
    <t>Ajuste de procedimientos de gestión de activos, ingreso y actualización del catastro,  recibo de activos productivos derivados de contratos, ingreso a la base de inventarios y articulación con contabilidad.</t>
  </si>
  <si>
    <t>4. Desarrollo Humano Organizacional.</t>
  </si>
  <si>
    <t>Talento Humano</t>
  </si>
  <si>
    <t xml:space="preserve">Existencia de tres organizaciones sindicales: Sintraemdes 139 trabajadores, Sintra triple A 45, Utisa 55. No sindicalizados 3
</t>
  </si>
  <si>
    <t>Dificultad en la administración y gestión del talento humano</t>
  </si>
  <si>
    <t>4.1 Inviabilidad financiera de la empresa por un alto indice prestacional 2,52</t>
  </si>
  <si>
    <t>Inviabilidad financiera por altos costos de las convenciones.</t>
  </si>
  <si>
    <t>Costo de cada una de ellas y la dificultad de administración y operación de la empresa para la prestación del servicio</t>
  </si>
  <si>
    <t>Reunirlos en una sola organización sindical con una sola convención colectiva.</t>
  </si>
  <si>
    <t>Mesa de Negociaciones, con organizaciones sindicales.</t>
  </si>
  <si>
    <t>Renegociación de las convenciones colectivas, reduciendo las prevendas para salvar la empresa.</t>
  </si>
  <si>
    <t>Eficiencia en la administración del talento humano.</t>
  </si>
  <si>
    <t>Permite un normal funcionamiento de la empresa, con  la aplicación de las normas legales y convencionales en materia de gestión humana.</t>
  </si>
  <si>
    <t>5. Catastrófico</t>
  </si>
  <si>
    <t xml:space="preserve">Gestión </t>
  </si>
  <si>
    <t>Existen 4 trabajadores afiliados a las tres organizaciones sindicales y 44 afiliados a dos de ellas</t>
  </si>
  <si>
    <t>2. Improductividad, lentitud de los procesos y reprocesos</t>
  </si>
  <si>
    <t>Dificultad para la liquidación, atendiendo a que deben aplicar la convención más favorable al trabajador.</t>
  </si>
  <si>
    <t>Revisar las liquidaciones de nómina para analizar cual convención colectiva se les ha aplicado y si se han realizado pagos de lo no debido.</t>
  </si>
  <si>
    <t>Alto costo de las convenciones</t>
  </si>
  <si>
    <t>Negociación de la convenciones colectivas con total desconocimiento de los costos que ello conlleva para la entidad.</t>
  </si>
  <si>
    <t>Imposibildad de negociación sin la definición previa de la modalidad de intervención.</t>
  </si>
  <si>
    <t>Definir la modalidad de intervención y el plan de acción, para establecer la condiciones financieras que permitan una negociación razonable frente a las pretenciones.</t>
  </si>
  <si>
    <t>Condiciones de las convenciones que dificultan la gestión del talento humano en la medida que es necesario la negociación con tres organizaciones sindicales a unos altos costos.</t>
  </si>
  <si>
    <t>Dificultad y confusión al realizar las liquidaciones de nominas, para aplicar el regimen convencional mas favorable al trabajador</t>
  </si>
  <si>
    <t>Valoración de las convenciones colectivas vigentes y de los pliegos de peticiones pendientes de negociación.</t>
  </si>
  <si>
    <t>Dos pliegos pendientes de negociación: Sintraemdes y SintraTriple A a partir de que se culmine el diagnóstico de la empresa</t>
  </si>
  <si>
    <t>Valoración de las convenciones colectivas vigentes y de los pliegos de peticiones pendientes de negociación, que permita definir la posibilidad de negociación frente a la situación financiera de la Empresa.</t>
  </si>
  <si>
    <t>Firma de la convención colectiva con UTISA que se negocio por la anteror administración</t>
  </si>
  <si>
    <t>Renegociación de la convención basados en la valoración de sus costos.</t>
  </si>
  <si>
    <t>Altas acrencias laborales pretoma de posesión de trabajadores activos-Más de 1,900 millones de pesos en liquidaciones de acreencias laborales desde 2019 hasta marzo 2 de 2023</t>
  </si>
  <si>
    <t>Ineficiente gestión empresarial, por no atender acreencias laborales.</t>
  </si>
  <si>
    <t>Altos costos por indexación de los pagos no realizados oportunamente.
Liquidaciones pendientes de 2019-2023
Liquidaciones pensionados + Cesantias indexadas
Liquidaciones de empleados públicos retirados pend pagos.</t>
  </si>
  <si>
    <t>Buscar los recursos para sanear la situación presentada, para la  liquidación del 2019 al 2023</t>
  </si>
  <si>
    <t>Eficiencia en la gestión empresarial en el saneamiento de las finanzas</t>
  </si>
  <si>
    <t>Permite una claridad frente a sus necesidades de flujo de caja para atender dichas obligaciones.</t>
  </si>
  <si>
    <t>Laboral - liquidaciones y convención</t>
  </si>
  <si>
    <t>Altas acrencias laborales pretoma de posesión de trabajadores activos-Liquidación de 4 trabajadores oficiales con resolución de pensión por valor de 500 millones de pesos sin indemnización</t>
  </si>
  <si>
    <t>Altos costos por indexación de los pagos no realizados oportunamente.
Liquidación de 9 trabajadores que ya tienen resolución de pensión desde el 2021.</t>
  </si>
  <si>
    <t>Buscar los recursos para sanear la situación presentada.</t>
  </si>
  <si>
    <t>Un trabajador activo con edad de retiro forzoso (70 años)</t>
  </si>
  <si>
    <t>Ineficiente gestión empresarial, por la ausencia de un plan que permita el retiro de trabajadores costosos para la empresa.</t>
  </si>
  <si>
    <t>2. Improductividad en  la operación de la empresa.</t>
  </si>
  <si>
    <t>Improductividad e ineficiencia que afecta la operación del servicio y el clima organizacional de la empresa.</t>
  </si>
  <si>
    <t>Plan de retiro voluntario, mediante incentivos salariales, es una buena medida retirarlos del servicio y no reemplazarlos</t>
  </si>
  <si>
    <t>Depuración de la planta de personal para hacer mas eficiente la operación del servicio.</t>
  </si>
  <si>
    <t>44 trabajadores activos con edad próxima a pensión- Su rendimiento laboral es bajo, casi cero</t>
  </si>
  <si>
    <t>Improductividad e ineficiencia que afecta la operación del servicio y el clima organizacional de la empresa.
48 Prepensionados sujetos a un posible plan de retiro voluntario que ofrezca la empresa, mediante un incentivos  y no reemplazarlos.</t>
  </si>
  <si>
    <t>Prepensionados sujetos a un posible plan de retiro voluntario que ofrezca la empresa, mediante un incentivos  y no reemplazarlos.</t>
  </si>
  <si>
    <t>Gestión Organizacional</t>
  </si>
  <si>
    <t>El manual de funciones actual, contempla perfiles muy amplios que dificultan la buena selección de candidatos a los cargos.</t>
  </si>
  <si>
    <t>Ineficiente gestión empresarial, por falta de personal idoneo para los cargos.</t>
  </si>
  <si>
    <t>4.2 La actual Estructura organizacional no responde a las necesidades de operación de la empresa, para una buena prestación del servicio</t>
  </si>
  <si>
    <t>Personal incompetente e incapaz para establecer politicas públicas de administración de la empresa.</t>
  </si>
  <si>
    <t>Modificación de manual de funciones, perfiles y competencia</t>
  </si>
  <si>
    <t>GRH.01 Fortalecimiento del  esquema organizacional, procesos, procedimientos, roles, funciones, perfiles, responsabilidades y competencias.</t>
  </si>
  <si>
    <t>Transformación Organizacional.</t>
  </si>
  <si>
    <t>Mejoramiento en la eficiencia de la administración de la empresa</t>
  </si>
  <si>
    <t>Perfiles adecuados que responden a las necesidades de la empresa.</t>
  </si>
  <si>
    <t>No existe un manual de procesos y procedimientos-Al parecer cada área tiene establecidos sus propios procesos y procedimientos</t>
  </si>
  <si>
    <t>Ineficiente gestión empresarial, por falta de articulación entre las areas y de un liderazgo gerencial.</t>
  </si>
  <si>
    <t>Caos administrativo, falta de control y seguimiento a las labores y procesos</t>
  </si>
  <si>
    <t>Modificación de manual de funciones, perfiles y competencia y revisión de las plantas de personal por áreas y las cargas laborales</t>
  </si>
  <si>
    <t>Sistema de gestión y resultados medibles mediante un sistema de indicadores</t>
  </si>
  <si>
    <t>Atomización de las funciones y responsabilidades de las tareas administrativas en distintas areas, debido a que en la actual estructura organizacional, no existe el area administrartiva, puesto que esta adherida al area Financiera.</t>
  </si>
  <si>
    <t>Creación de una nueva area de gestión administrativa, que responda en las necesidades de la empresa.</t>
  </si>
  <si>
    <t>Reunir todas las tareas administrativas en una sola area que responda a las necesidades de la empresa, orientado a obtener económias de escala.</t>
  </si>
  <si>
    <t>Muchos trabajadores sin funciones -Liquidación Personal sin Vacante</t>
  </si>
  <si>
    <t>Ineficiente gestión empresarial, por falta de un liderazgo gerencial y toma de decisiones oportunas.</t>
  </si>
  <si>
    <t>Pago de altos costos de personal sin funciones en la empresa.
43 Tabajadores a retirar, que se encuentran sin cargo en la planta de personal y sin ejercer funciones.</t>
  </si>
  <si>
    <t>Retirar los trabajadores, que se encuentran sin cargo en la planta de personal y sin ejercer funciones.</t>
  </si>
  <si>
    <t>Retiro inmediato con indemnización de acuerdo con la convención colectiva.</t>
  </si>
  <si>
    <t xml:space="preserve">Exceso de pago de horas extras y concentración en unos pocos trabajadores
</t>
  </si>
  <si>
    <t>Generación de horas extras sin control</t>
  </si>
  <si>
    <t>4.3 Ineficiencia operativa frente a a otras empresas de servicios publicos de caracteristicas similares.</t>
  </si>
  <si>
    <t>Improductividad, altos costos de nomina por concepto de horas extras.</t>
  </si>
  <si>
    <t>Baja productividad, poca colaboración y bajos niveles de trabajo en grupo</t>
  </si>
  <si>
    <t>Revisión de las plantas de personal por áreas y las cargas laborales</t>
  </si>
  <si>
    <t>Generar indicadores de gestión para el cumplimiento de objetivos en donde se controlen las horas extras por proceso.</t>
  </si>
  <si>
    <t>Mejora en los indicadores financieros y de gestión, con una administración eficiente del recurso.</t>
  </si>
  <si>
    <t xml:space="preserve">No existe control en la asignación de los turnos para horas extras-Exceso de pago de horas extras y concentración en unos pocos trabajadores
</t>
  </si>
  <si>
    <t>Que se establezca un control del área técnica en el establecimiento de los turnos para los trabajadores que deben percibir horas extras. Responsabilidad directa de los jefes</t>
  </si>
  <si>
    <t>No existe control de ingreso y salida de los trabajadores- Como hay varias puertas sin control los trabajadores entran por una, salen por otra y regresan solo a la hora de salir almorzar</t>
  </si>
  <si>
    <t>Falta de productividad, ausencias laborales, posibles riesgos de accidentes fuera del lugar de trabajo.</t>
  </si>
  <si>
    <t>Definir una sola porteria de ingreso y salida de trabajadores con los controles respectivos</t>
  </si>
  <si>
    <t>Adecuación de los sistemas de control y biometrico.</t>
  </si>
  <si>
    <t>Alta rotación del personal de los cargos directivos, lo que conlleva a dar reinducciones y genera costos adionales, e ineficiencia en el manejo de la empresa.</t>
  </si>
  <si>
    <t>Delegación de funciones y responsabilidad por parte del Agente Especial.</t>
  </si>
  <si>
    <t>Urgentes cambios en el nivel directivo</t>
  </si>
  <si>
    <t>Se desconoce el sistema de Gestión de Calidad, se encuentra a nivel de Manuales y no se establecen responsabilidad, roles y funciones.</t>
  </si>
  <si>
    <t>Implementación de un sistema integrado de gestión de la Calidad GP:1000</t>
  </si>
  <si>
    <t>GRH.02 Implementación del sistema integrado de la calidad.</t>
  </si>
  <si>
    <t>Altos salarios bases frente al mercado para cargos operativos</t>
  </si>
  <si>
    <t>Altos costos de los salarios que impacta la productividad y la hace poco competitiva.</t>
  </si>
  <si>
    <t>Mejora de costos operativos con salarios competitivos.</t>
  </si>
  <si>
    <t>Entre los trabajadores y empleados existen rensillas, resquemores, envidias, ocultamiento de la información, que perjudican el desempeño normal de la empresa</t>
  </si>
  <si>
    <t>Mal clima organizacional</t>
  </si>
  <si>
    <t>4.4 Mal clima organizacional</t>
  </si>
  <si>
    <t>Establecer un programa de cultura organizacional, generador de espacios para comunicación abierta</t>
  </si>
  <si>
    <t>Insatisfacción de los trabajadores por el incumplimiento en los pagos de sus acreencias laborales</t>
  </si>
  <si>
    <t>Establecer un seguimiento a la gestión de talento y un programa de eficiencia para la identificación de planes de retiro voluntario.</t>
  </si>
  <si>
    <t>Al parecer los directivos no tienen las competencias necesarias para desempeñar su cargo</t>
  </si>
  <si>
    <t>Hay muchas tareas pendientes de realizar porque no asumen plenamente sus funciones.</t>
  </si>
  <si>
    <t>Establecer un programa de capacitación en habilidades blandas para el equipo directivo.</t>
  </si>
  <si>
    <t>Excesiva concentración de funciones y responsabilidades en el Agente Especial</t>
  </si>
  <si>
    <t>1. Imposibilidad de parametrizar el Software existente para las necesidades Administrativo-Financieras.</t>
  </si>
  <si>
    <t>1. Inconsistencias en la conciliación de información Contable - Financiera.</t>
  </si>
  <si>
    <t>Adquisición de Licencias de última versión</t>
  </si>
  <si>
    <t>Negociación para la adquisición de Licencias y versiones recientes y/ó los servicios de Mantenimiento, Capacitación  y/ó Soporte, con definición de tiempo y modo de respuesta</t>
  </si>
  <si>
    <t>Parametrización del software para integralidad de las àreas Administrativa-Financiera-Comercial</t>
  </si>
  <si>
    <t>Software integral administrativo, financiero y comercial en funcionamiento</t>
  </si>
  <si>
    <t>Mecanismo Financiación</t>
  </si>
  <si>
    <t>2. Atraso total en lo tecnológico-administrativo para apoyar  la operación, generando pérdida de valor y altos costos de funcionamiento</t>
  </si>
  <si>
    <t>2. Inacción e improductividad, lentitud de los procesos y necesidad de reprocesos</t>
  </si>
  <si>
    <t>Software con funcionamiento en la nube (WEB)</t>
  </si>
  <si>
    <t>3. Desidia frente a la cantidad de licencias requeridas para las  necesidades del proceso.</t>
  </si>
  <si>
    <t>3. Incumplimiento de las actividades, afectando tiempos de respuesta y satisfacción de los clientes internos y/ó externos</t>
  </si>
  <si>
    <t>Adquirir el licenciamiento de OPEN SMARTFLEX cuando este por llegar al tope actual de usuarios.</t>
  </si>
  <si>
    <t xml:space="preserve">Licencias de actualización de Software </t>
  </si>
  <si>
    <t>4. Desidia frente al Mantenimiento y soporte de las licencias del Software</t>
  </si>
  <si>
    <t>Adquisición de Servicios de Mantenimiento y Soporte con niveles de servicio.</t>
  </si>
  <si>
    <t xml:space="preserve">Mantenimiento, Capacitación  y Soporte a clientes internos </t>
  </si>
  <si>
    <t>4. Multas y/ó Sanciones</t>
  </si>
  <si>
    <t>Adquirir periódicamente el soporte a clientes internos de los Software vigentes</t>
  </si>
  <si>
    <t>5. Derroche de procesos documentados, dispendiosos y robustos, que requieren un alto uso de recursos.</t>
  </si>
  <si>
    <t>Adquisición de la Capacitación en el software y Soporte a clientes</t>
  </si>
  <si>
    <t xml:space="preserve">Sistema de Gestión documental en funcionamiento </t>
  </si>
  <si>
    <t>Adquisición de Nuevas Tecnologías para funcionar en las áreas de apoyo que lo requieren</t>
  </si>
  <si>
    <t>Negociación para la adquisición de Nuevas Tecnologías para funcionar, y, mejorar el cumplimiento y la satisfacción de los clientes internos y externos</t>
  </si>
  <si>
    <t>Instrumentos y/ó Medios Modernos de apoyo para optimizar el funcionamiento</t>
  </si>
  <si>
    <t>Sistema de Turnos moderno funcionando en el área comercial</t>
  </si>
  <si>
    <t>Troncal SIP de 5 canales de telefonía funcionando</t>
  </si>
  <si>
    <t>Canales de comunicación para PQRSFD y transacciones de los usuarios de SPD funcionando (APP, WEB)</t>
  </si>
  <si>
    <t>Página WEB oficial moderna y actualizada para acceso real inclusivo funcionando</t>
  </si>
  <si>
    <t>Convenio(s) de Pasarela de pagos aplicados en línea en el sistema comercial</t>
  </si>
  <si>
    <t>5.1  Inseguridad en las instalaciones y sedes.</t>
  </si>
  <si>
    <t>Sistema de Cableado Estructurado de mejor rendimiento, funcionando  en las 3 sedes</t>
  </si>
  <si>
    <t>5.  Ausencia de Monitoreo y Evidencias para protección de funcionarios y de activos, e investigaciones</t>
  </si>
  <si>
    <t>Sistema de Cámaras de vigilancia en circuito cerrado con acceso remoto para la PTAP</t>
  </si>
  <si>
    <t>Canal de conectividad virtual seguro, permanente y a mejor precio (WIFI, NUBE, MPLS)</t>
  </si>
  <si>
    <t>Adquisición de Insumos y/ó Equipos con niveles de servicio.</t>
  </si>
  <si>
    <t>Negociación para la adquisición de Insumos y/ó Equipos para funcionar, y, mejorar el cumplimiento y la satisfacción de los clientes internos y externos</t>
  </si>
  <si>
    <t>Insumos y/ó Equipos Modernos de apoyo para optimizar el funcionamiento</t>
  </si>
  <si>
    <t>Contrato de mantenimiento para las impresoras (incluido el suministro de tóneres/tintas)</t>
  </si>
  <si>
    <t>Contrato de arrendamiento de impresoras (incluido el suministro de tóneres/tintas)</t>
  </si>
  <si>
    <t>Escáneres funcionando para el Sistema de Gestión Documental-SGD</t>
  </si>
  <si>
    <t>Equipos de cómputo modernos (incluye sus licencias de software) en uso</t>
  </si>
  <si>
    <t>Servidor de TICs institucional moderno, ágil y seguro</t>
  </si>
  <si>
    <t>6. Tarifario y Regulatorio</t>
  </si>
  <si>
    <t>Regulatorio y Reportes SUI</t>
  </si>
  <si>
    <t>Incorrecta aplicación de metodología tarifaria, por falta de personal idoneo para los cargos.</t>
  </si>
  <si>
    <t>Desconocimiento o falta de interes en el cumplimiento de la regulación</t>
  </si>
  <si>
    <t>6.1 Ineficiente gestión empresarial por una Incorrecta aplicación de metodología tarifaria.</t>
  </si>
  <si>
    <t>Posibilidad de ser objeto de sanción por parte de la SSPD por inadecuada aplicación de metodología tarifaria</t>
  </si>
  <si>
    <t>Creación del área encargada de la revisión constante de la normativa y regulación expedida por los entes encargados y que es de obligatorio cumplimiento por parte de los prestadores. debe ser un área que dependa directamente de Gerencia y que se debe responsabilizar de la aplicación de toda la normatividad vigente para la operación de la empresa.</t>
  </si>
  <si>
    <t>O.3 Excelencia operacional y empresarial en el cumplimiento de la regulación y los reportes oportunos a la SSPD.</t>
  </si>
  <si>
    <t>Contar con una tarifa acorde con la realidad de la operación y sufuciente para la sostenibilidad y excelencia empresarial.</t>
  </si>
  <si>
    <t>EMDUPAR S.A. E.S.P. no realizó ajustes por tasas ambientales, costos particulares, inversiones ambientales, ajustes en POIR por causas atribuibles al COVID – 19, ni por el Plan de Aplicación Gradual de los incrementos tarifarios suspendidos, así mismo, no ha realizado ajustes de costos particulares en atención a lo dispuesto en las Resoluciones CRA 688 de 2015 y CRA 735 de 2015</t>
  </si>
  <si>
    <t>Proceder con la revisión del estado de la aplicación de la metodología para la definición de los costos de referncia, precisar los valores dejados de cobrar y actualizar los costos y tarifas de los servicios de acueducto y alcantarillado</t>
  </si>
  <si>
    <t>No se cuenta con el cálculo del Pdea</t>
  </si>
  <si>
    <t>Se esta dejando de gestionar comercialmente ingresos por una tarifa desactualizada.</t>
  </si>
  <si>
    <t xml:space="preserve">Imposibilidad de la empresa para aplicar tarifas aplicadas que permitan cubrir la totalidad de costos y gastos y la obligatoriedad de aplicar lo previsto En los artículos 5 y 9 la Resolución CRA 830 de 2018, se establecieron los costos administrativos y operativos eficientes estándar por suscriptor mensual para cada servicio, los cuales debieron ser aplicados en julio de 2018, la empresa lo hizo sólo en julio de 2021. </t>
  </si>
  <si>
    <t>Establecer claramente los costos y tarifas aplicados por la empresa, los que se debieron aplicar y los que se aplicarán en el municipio de Valledupar.</t>
  </si>
  <si>
    <t xml:space="preserve">La empresa al no contar con el Pdea calculado por la CRA, debió aplicar la metodología prevista en la Resolución CRA 830 de 2018, para el recálculo de los costos de referencia de los servicios de acueducto y alcantarillado, resultados que debieron ser aplicados, según el artículo 11, desde el mes de julio de 2018. </t>
  </si>
  <si>
    <t>Devolución a los suscriptores por cobros no autorizados</t>
  </si>
  <si>
    <t>Proceder con las acciones ante la CRA para la obtención del Pdea, para ello, se debe revisar todas las acciones adelantardas por la empresa a la fecha, solucionar los inconvenientes que se presentan a la fecha y ejecutar las acciones a puntuales para normalizar esta situación.</t>
  </si>
  <si>
    <t>Incluir en el presupuesto los rubros por concepto de devolucion de recursos a los suscriptores por los cobros no autorizados.</t>
  </si>
  <si>
    <t xml:space="preserve">EMDUPAR S.A. E.S.P. en el mes de febrero de 2021 procedió con el cálculo de los costos de referencia atendiendo dicha metodología, así mismo, realizando ajustes a los costos de referencia calculados y aprobados por la empresa en julio de 2016. Se configuran devoluciones por cobros no autorizados desde el mes de julio de 2018 hasta el mes de febrero de 2021.
Verificado dicho aplicativo, se evidenció que la empresa aprobó una estructura de costos y tarifas la cual fue aplicada desde el mes de julio de 2016 y que se encuentra reportada en el aplicativo SURICATA y certificada desde el 24 de abril de 2018. </t>
  </si>
  <si>
    <t>Contrataciòn consultoria para actualzaciòn esquema Tarifario y ajuste DEA.</t>
  </si>
  <si>
    <t>Los costos de referencia resultantes de la aplicación de la metodología prevista en la Resolución CRA 830 de 2018, se encuentra pendiente el reporte de estudio de costos en aplicativo SURICATA.</t>
  </si>
  <si>
    <t>Ausencia de mecanismos de control gerencial, para validar que la empresa adelanta las gestiones establecidas en la regulación y realiza los reportes requeridos por la SSPD.</t>
  </si>
  <si>
    <t>La aplicación extemporanea de metodología tarifaria obliga a la empresa a realziar devolucion de recursos a los suscriptores por cobros no autorizados</t>
  </si>
  <si>
    <t>Realizar los reportes respectivos, resultantes de los ajustes de la metodologia.</t>
  </si>
  <si>
    <t>Contar con reporte de información en SUI que sean acordes a la realidad de la empresa. Evitar posibles investigaciones por no reporte de infomación</t>
  </si>
  <si>
    <t>No ejecución de inversiones previstas en el POIR que fue incluido en los costos y tarifas calculadas conforme lo previsto en las Resoluciones CRA 688 de 2014 y CRA 735 de 2015.</t>
  </si>
  <si>
    <t xml:space="preserve">Destinar personal con dedicaciones y conocimiento en la regulación, para realizar la revisión interna y verificar, con la información disponible, el estado de ejecución de obras y proyectos incluidos en el POIR. </t>
  </si>
  <si>
    <t>M.19 Generar las apropiaciones para garantizar los recursos necesarios para realizar las inversiones no ejecutadas.</t>
  </si>
  <si>
    <t>EMDUPAR S.A. E.S.P. no ha realizado la provisión de las inversiones en concordancia con lo previsto en la Resolución CRA 971 de 2022.
Los funcionarios de la empresa informaron que EMDUPAR S.A. E.S.P. debe proceder con una provisión de recursos para la ejecución del POIR inicialmente estimada en $64.835.934.150,14 (Acueducto: $59.785.993.945,57; Alcantarillado: $5.049.940.204,57). Esta información debe ser objeto de confirmación.</t>
  </si>
  <si>
    <t>Realizar el cálculo de la provisión de recursos que DEBE ejecutar y en caso de no contar con estos, debe priorizar las actividades que le permita gestionar los recursos.</t>
  </si>
  <si>
    <t>Proceder con el cálculo de la provisión de inversiones</t>
  </si>
  <si>
    <t>Cálculo de provisión de inversiones y establecimiento del instrumento financiero para ello.</t>
  </si>
  <si>
    <t>Provisiones</t>
  </si>
  <si>
    <t>7. Financiero-Contable-Presupuestal y Tributario</t>
  </si>
  <si>
    <t>Financiero</t>
  </si>
  <si>
    <t>Baja planeación de los ingresos asociados a las tarifas.</t>
  </si>
  <si>
    <t>Tarifas no ajustadas con índice DEA</t>
  </si>
  <si>
    <t>7.1 Ineficiente o Inexistente gestión en la administración y control del recurso financiero.</t>
  </si>
  <si>
    <t>Se esta dejando de reconocer ingresos por una tarifa desactualizada.</t>
  </si>
  <si>
    <t>Aplicando las tarifas estimadas con el Indice DEA y estimando afectaciones en el nivel de consumo y de recaudo resulta un incremento estimado de los ingresos 14% lo que lleva a una pérdida del orden de $300 millones mensuales</t>
  </si>
  <si>
    <t>Actualzación esquema Tarifario y ajuste DEA con experto.</t>
  </si>
  <si>
    <t>Planeación financiera</t>
  </si>
  <si>
    <t>Ajuste de tarifas</t>
  </si>
  <si>
    <t>Mayor facturación</t>
  </si>
  <si>
    <t>Ajuste de la Tarifa que incrementa los ingresos por facturación</t>
  </si>
  <si>
    <t xml:space="preserve">Ausencia de mecánismos de seguimiento y control a la gestión comercial </t>
  </si>
  <si>
    <t>Bajo recaudo, que no permite contar con los recursos para la sostenibilidad financiera</t>
  </si>
  <si>
    <t>Se esta dejando de percibir ingresos por falta de gestión comercial</t>
  </si>
  <si>
    <t>Con un incremento del recaudo en un 2% se lograrían ingresos adicionales mensuales del orden de $100 millones</t>
  </si>
  <si>
    <t xml:space="preserve">Esquema Comercial </t>
  </si>
  <si>
    <t>Gestión comercial</t>
  </si>
  <si>
    <t>Aumento del recaudo</t>
  </si>
  <si>
    <t>Eficiencia en la gestiòn empresarial y sostenibilidad financiera.</t>
  </si>
  <si>
    <t>Mayores ingresos</t>
  </si>
  <si>
    <t>Ausencia de mecánismos de seguimiento y control a la planificación estrategica de la organización.</t>
  </si>
  <si>
    <t>Altos costos laborales derivados de la Convención colectiva.</t>
  </si>
  <si>
    <t>Se destinan mas del 50% de los costos a cubrir las obligaciones salariales del personal.</t>
  </si>
  <si>
    <t>Suponiendo un factor prestacional reducido a 1,8 o a 2, se logran ahorros entre $430 millones y $270 millones mensuales</t>
  </si>
  <si>
    <t>Negociación de convención colectiva</t>
  </si>
  <si>
    <t>Reducción de factor prestacional</t>
  </si>
  <si>
    <t>Menores costos laborales</t>
  </si>
  <si>
    <t>Ausencia de mecánismos de seguimiento y control al manejo de los costos de operación y mantenimiento.</t>
  </si>
  <si>
    <t>Altos costos de materiales y suministros en la gestión operativa.</t>
  </si>
  <si>
    <t xml:space="preserve">Aplicando eficiencias cuantificadas en la compra y uso de bacterias para la PTAR y químicos para las PTAP's se logran reducciones promedio mensuales de $104 millones para las primeras y $53 millones para las segundas. </t>
  </si>
  <si>
    <t>Gestión operativa</t>
  </si>
  <si>
    <t>Manejo eficiente de los suministros</t>
  </si>
  <si>
    <t>Menores costos de químicos y bacterias</t>
  </si>
  <si>
    <t>Ausencia de mecánismos de seguimiento y control en la planificación y ejecución de la inversiones.</t>
  </si>
  <si>
    <t>Incumplimiento en las inversiones comprometidas en el POIR</t>
  </si>
  <si>
    <t>Inclumplimiento de las metas y estandares de la regulación conllevando a descuentos y devoluciones a los usuarios no cuantificados</t>
  </si>
  <si>
    <t>Gestión gerencial</t>
  </si>
  <si>
    <t>Replanteamiento del POIR que pueda ser cumplido por la empresa vía tarifa y búsqueda de aportes estatales para grandes inversiones</t>
  </si>
  <si>
    <t>Cumplimiento de las metas de calidad, cobertura y continuidad y del PSMV</t>
  </si>
  <si>
    <t>Debido a la ineficiencia financiera no se cuenta con la apropiación de recursos para gestionar el programa de mantenimientos.</t>
  </si>
  <si>
    <t>Bajos costos de mantenimiento por la falta de prevision de la gestión operativa.</t>
  </si>
  <si>
    <t>Llevan al deterioro de la infraestructura que implica costos futuros no cuantificados en rehabilitaciones</t>
  </si>
  <si>
    <t>Mejorar el estado de la infraestructura mediante rehabilitación y mantenimiento</t>
  </si>
  <si>
    <t>Menores impactos a futuro por costos de rehabilitación</t>
  </si>
  <si>
    <t>Ausencia de lineamientos para establecer las contingencias.</t>
  </si>
  <si>
    <t>Falla en la gestión general por no contar con Contingencias.</t>
  </si>
  <si>
    <t>Devoluciones por aplicación errada de las tarifas del orden de $12.600 millones y provisiones por inversiones no ejecutadas del orden de $64 mil millones 
Contingencias por demandas que deben ser cuantificadas definiendo la probabilidad de ocurrencia por parte del equipo jurídico a cargo</t>
  </si>
  <si>
    <t>Gestión general</t>
  </si>
  <si>
    <t>Definir contingencias y elaborar una matriz de riesgos</t>
  </si>
  <si>
    <t>Conocimiento y definición de los riesgos contingentes a cargo de la empresa</t>
  </si>
  <si>
    <t>Contable, presupuestal y Tributario</t>
  </si>
  <si>
    <t>No hay interface con el área comercial, debido a deficiencias del Sistema de Informacion SYSMAN.</t>
  </si>
  <si>
    <t xml:space="preserve">La información Financiera no refleja la realidad económica de la empresa </t>
  </si>
  <si>
    <t>1. Imprecisión en la conciliación de información Contable - Financiera</t>
  </si>
  <si>
    <t xml:space="preserve">El registro se hace manualmente, lo que hace que el margen de error sea mas alto </t>
  </si>
  <si>
    <t>Confiabilidad de la información financiera y contable</t>
  </si>
  <si>
    <t>Auque el proceso de informacion de las areas de tesoreria, presupuesto, talento humano e inventarios, se lleva a cabo mediante interface, debido a deficiencias de conciliación con el Sistema de Informacion SYSMAN</t>
  </si>
  <si>
    <t xml:space="preserve">Confiabilidad de la informacion y reprocesos </t>
  </si>
  <si>
    <t>Falta de depuracion de Estados Financieros por concepto de Convenios interadministrativos por más de $9,000 millones sin liquidar, con recursos en cuentas embargadas.</t>
  </si>
  <si>
    <t>Incumplimiento de la norma - gran cantidad de partidas conciliatorias en bancos</t>
  </si>
  <si>
    <t>Falta de depuracion de Estados Financieros por cuentas embargadas con partidas conciliatorias pendientes</t>
  </si>
  <si>
    <t>Atraso en conciliaciones bancarias</t>
  </si>
  <si>
    <t>Ajuste de procedimientos de gestión de acomercial, con el proceso de cartera  y articulación con contabilidad.</t>
  </si>
  <si>
    <t>Articulación de los procesos y procedimientos, gestión comercial, cartera y contabilidad.</t>
  </si>
  <si>
    <t>Cuentas por cobrar por más de $60,000 millones de pesos sin analisis, segmentacion y depuracion. sin aplicacion de politicas de recaudo y depuracion</t>
  </si>
  <si>
    <t xml:space="preserve">Falta de depuracion de Estados Financieros </t>
  </si>
  <si>
    <t>Cartera prescrita en mas de un 80%, afectacion de los ingresos</t>
  </si>
  <si>
    <t>Determinar las cuentas para realizar el cobro jurudico y que cuentas se deben castigar.</t>
  </si>
  <si>
    <t>Establecer una politicas de deterioro de cartera.</t>
  </si>
  <si>
    <t>Saneamiento de las cuentas por cobrar.</t>
  </si>
  <si>
    <t>Depuración de las cuentas por cobrar y generación de información real.</t>
  </si>
  <si>
    <t>Cartera Pérdida</t>
  </si>
  <si>
    <t>Cuenta de Propiedad Planta y Equipo : Se requiere hacer un inventario físico para determinar la razonabilidad de las cifras en los estados financieros. Revisar los procesos de depreciacion y deterioro a la luz de la norma y politica contable.</t>
  </si>
  <si>
    <t>Posibles inconsistencias en la informacion de Estados Financieros</t>
  </si>
  <si>
    <t>Deuda pretoma pendiente de analisis, documentacion y certificacion</t>
  </si>
  <si>
    <t xml:space="preserve">Ausencia de depuración de los estados financieros, Políticas contables desactualizadas, No se tiene sistema de costos ABC, No existe Planeación Tributaria </t>
  </si>
  <si>
    <t>3. Incumplimiento de la regulación y normatividad aplicable contable y tributaria.</t>
  </si>
  <si>
    <t>Posibles sanciones Fiscales y de las entidades de control.</t>
  </si>
  <si>
    <t>Inducir al error en la toma de decisiones de la Gerencia, Error en la determinación de las bases tarifarias, Error en la presentación de la información tributaria.</t>
  </si>
  <si>
    <t>Ajuste de los procesos contables, financieros y tributarios.</t>
  </si>
  <si>
    <t>Contar con información confiable y discriminada de acuerdo con el costeo ABC</t>
  </si>
  <si>
    <t>Declaraciones territoriales, y retencion CREE presentadas sin pago, revision Impuesto diferido</t>
  </si>
  <si>
    <t>Declaraciones ineficaces, sanciones por extemporaneidad e intereses de mora hasta la fecha de la toma</t>
  </si>
  <si>
    <t xml:space="preserve">Realizar una planeación financiera que inclua la depuración de declaraciones y retenciones </t>
  </si>
  <si>
    <t>M.19 Generar las apropiaciones para realizar los pagos de las declaraciones y retenciones, asi como los impuestos diferidos.</t>
  </si>
  <si>
    <t>Activos no registrados contablemente, los cuales fueron adquiridos por el Colaborador empresarial RADIAN</t>
  </si>
  <si>
    <t>Deficiencias en la informacion financiera, posibles sanciones</t>
  </si>
  <si>
    <t>Ajuste de procedimientos de gestión de activos, asignación de los bienes a personal con el fin de  gestionar su mantenimiento y dar debaja en caso de obsolencia o cumplimiento de la vida util.</t>
  </si>
  <si>
    <t xml:space="preserve">Ausencia de un control de los activos, no se tiene un inventario cierto de la PPYE, debido a una falta de política de gestión de activos, atomización de funciones de gestión y control de activos </t>
  </si>
  <si>
    <t>No existe un valor razonable de los activos. Errores en el cálculo de la depreciación.                              No se efectúa el deterioro de los activos.</t>
  </si>
  <si>
    <t>No se ha implementado el Estado de Flujo de Caja, la administración de recursos se limita a un tema operativo de pagos, no se tiene un control de salida y entrada de recursos.</t>
  </si>
  <si>
    <t xml:space="preserve">Ausencia de Planeacion Financiera </t>
  </si>
  <si>
    <t>Riesgo de insolvencia y/o perdida de valor del dinero en el tiempo.</t>
  </si>
  <si>
    <t>Desconocimiento sobre los ingresos y la destinación de los recursos, que permita realizar una planeación financiera.</t>
  </si>
  <si>
    <t>Proyección Flujo de Caja, elaboración diaria de ejecución de ingresos y egresos.  Programación de pagos</t>
  </si>
  <si>
    <t>Conocimiento en tiempo real de la situación de caja de la empresa, para toma de decisiones,</t>
  </si>
  <si>
    <t>Falta de seguimiento a los procesos, seguimiento y control de las actuaciones.</t>
  </si>
  <si>
    <t>Posibilidad que se generen riesgos juridicos de caracter administrativo, procesal, fiscal, penal o disciplinario entre otros.</t>
  </si>
  <si>
    <t>Los procesos se llevan por abogados externos y el contrato es por un termino de tiempo no atado a los procesos</t>
  </si>
  <si>
    <t>Falta de consistencia en la linea de defensa de la empresa dentro de un mismo proceso puesto que en el desarrollo del mismo pueden haber multiples apoderados que se materialicen en Condenas a Emdupar</t>
  </si>
  <si>
    <t>Evaluar los procesos que por su envergadura y posibles impactos pecuniarios ameritan contar con abogados que atiendan los procesos por los menos en todas las instancias ordinarias.</t>
  </si>
  <si>
    <t>No se cuenta con un formato unificado de informes de los abogados es a criterio de estos como se presenta la informacion</t>
  </si>
  <si>
    <t>Hace mas dispendiosa la consolidación y análisis de la informacion. No permite medir la labor de los apoderados a la luz de la Ley 1123 de 2007.</t>
  </si>
  <si>
    <t>Crear un formato unificado que determine la información minima requerida que debe ser socializado con los apoderados</t>
  </si>
  <si>
    <t>No se encuentra funcionando a plenitud el Comite de Conciliación</t>
  </si>
  <si>
    <t>Incumplimiento a lo establecido en el Reglamento del Comité de Conciliación Res. 0203 del 3 de marzo de 2023.</t>
  </si>
  <si>
    <t>Posibles requerimientos e inicio de investigaciones de Procuraduria y Contraloria.</t>
  </si>
  <si>
    <t xml:space="preserve">Incumplimientos de la normatividad que rige la figura juridica y eventualmente pueden generar riesgos para Emdupar. </t>
  </si>
  <si>
    <t>Establecer mecanismos de verificacion del cumplimiento a cabalidad de todas las actividades del Comite, determinando instrumentos de verificación y responsables.</t>
  </si>
  <si>
    <t>No existe un criterio estandarizado para estimar las contingencias por parte de los apoderados de Emdupar</t>
  </si>
  <si>
    <t>Posibles deficiencias en las provisiones contables por concepto de procesos judiciales en contra de Emdupar</t>
  </si>
  <si>
    <t>Incumplimiento de la normatividad contable, provisiones que no corresponden a criterios objetivos y estandarizados de medición de las eventuales contingencias.</t>
  </si>
  <si>
    <t>Adoptar unos lineamientos generales para que los apoderados hagan las estimaciones correspondientes, socialización y capacitacion a los apoderados y al equipo juridico de Emdupar.</t>
  </si>
  <si>
    <t>Contractual</t>
  </si>
  <si>
    <t>El manual de Contrataciòn vigente en cuanto las modalidades de contratacion permite montos muy altos para contratacion directa ( Minima $145 Millones/ Menor hasta $3.828 Millones/Mayor $3.828 en adelante.</t>
  </si>
  <si>
    <t>Debilidad de la gestión contractual para establecer pluralidad de ofertas y precios competitivos del mercado.</t>
  </si>
  <si>
    <t>8.2 Ineficiente Gestión Empresarial por una baja autonomía en decisiones corporativas.</t>
  </si>
  <si>
    <t>Costos poco competitivos de los insumos y servicios contratados</t>
  </si>
  <si>
    <t>Probablemente se esta perdiendo la oportunidad de lograr mayores eficiencias en la utilizacion de los recursos que inciden en la viabilidad financiera de la empresa.</t>
  </si>
  <si>
    <t>Ajustar el Manual de Contratación e incentivar el registro de proveedores</t>
  </si>
  <si>
    <t>Son procesos de contratacion con invitacion a máximo 4 oferentes, lo que no permite un proceso objetivo y competitivo para cuantìas que ameritan un concurso publicos que permita una competencia sana en beneficio de la Empresa.</t>
  </si>
  <si>
    <t>Se cuenta con un proyecto de Manual y se esta estructurando un mecanismo para conformar la lista de Proveedores de conformidad con la Res. CRA 151.</t>
  </si>
  <si>
    <t>Contrato No. 041 de 2017 RADIAN COLOMBIA S.A.S.
Colaboración empresarial encaminada a disminuir el índice de agua no contabilizada, aumentar el indicador de recaudo y recuperación de cartera mediante el diseño e implementación de estrategias para el control de pérdidas y la utilización de herramientas tecnológicas y procedimentales de gestión.”,</t>
  </si>
  <si>
    <t>Falencias en la gestión de la supervisión de los contratos.</t>
  </si>
  <si>
    <t>Riesgos juridicos derivados a las reclamaciones de los contratistas.</t>
  </si>
  <si>
    <t>Reclamación formulada por Radian Colombia S.A.S. por un presunto desbalance económico del contrato pretensión que asciende a la suma de $56.336.318.354.  La cual viene objeto de análisis por parte del equipo de Emdupar y el interdisciplinario del patrimonio autónomo fondo empresarial de apoyo a la empresa intervenida.</t>
  </si>
  <si>
    <t>Establecer el mecanismo para la solucion de controversias</t>
  </si>
  <si>
    <t>Contrato No. 074 de 2015 UNION TEMPORAL MEDIDORES DEL CESAR 2015, Suministro e instalación masiva de equipos de medición acueducto, a los usuarios de la Empresa de Servicios Públicos de Valledupar EMDUPAR S.A E.S.P.</t>
  </si>
  <si>
    <t>Acciones de carácter penal y contractual correspondientes a las actuaciones para modificar el contrato sin el cumplimiento de las condiciones.</t>
  </si>
  <si>
    <t>Contrato 077 de 2015 Implementación de un sistema de tratamiento de agua residuales en PTAR el Salguero de la ciudad de valledupar</t>
  </si>
  <si>
    <t>Incumplimiento del objeto contractual.</t>
  </si>
  <si>
    <t>Contrato 065 de 2015 Implementacion de tecnologias para el aprovechamiento de los residuos sólidos.</t>
  </si>
  <si>
    <t>Ambiental</t>
  </si>
  <si>
    <t>Ambiental: Se requiere revisar los presuntos incumplimientos de la normatividad</t>
  </si>
  <si>
    <t>Falta de control por el area juridica sobre los aspectos de cumplimiento legal ambiental.</t>
  </si>
  <si>
    <t>Posibilidad que se generen riesgos juridicos por incumplimientos de disposiciones ambientales.</t>
  </si>
  <si>
    <t>Es relevante por un lado veriifcar la situacion de las licencias, concesiones, tasas retributivas etc. y por otra los posibles procesos sancionatorios o investigaciones en curso.</t>
  </si>
  <si>
    <t>Incuir dentro de las actividades de seguimiento los temas de las entidades ambientales.</t>
  </si>
  <si>
    <t>Coactiva</t>
  </si>
  <si>
    <t>Falta de certeza sobre las competencia de EMDUPAR para contar con la Jurisdiccion Coactiva</t>
  </si>
  <si>
    <t>Falta de control por el area juridica para apoyar la gestión coactiva.</t>
  </si>
  <si>
    <t>8.3 Ausencia de politicas sobre gestión de cartera.</t>
  </si>
  <si>
    <t>Menores posiblidades de recuperación de cartera o a plazos mucho mas largos y dispendiosos al tener que acudir a la jurisdiccion ordinaria.</t>
  </si>
  <si>
    <t>Se solicito concepto de la SSPD, exponiendo los argumentos de la empresa que sustentan la pertinencia de continuar con jurisdicciòn coactiva. Con la finalidad de derterminar la pertinencia de desmontar la jurisdicciòn o continuar y fortalecer los procesos.</t>
  </si>
  <si>
    <t>Falta certeza sobre la situacion de activos de Emdupar desde el punto de vista juridico y de valoración que incide en los Estados Finacieros de la ESP:</t>
  </si>
  <si>
    <t>Falta de control por el area juridica sobre las propiedades y titulos de pertenencia.</t>
  </si>
  <si>
    <t>Distorsión de la realidad patrimonial de EMDUPAR</t>
  </si>
  <si>
    <t>No contar con esa información distorsiona la situacion contable y financiera de Emdupar.</t>
  </si>
  <si>
    <t>Es necesario un analisis de titulos sobre inmuebles y demas bienes afectos a la prestacion de los servicios como de los demas activos (Acciones), se requiere contar estos insumos para determinar la situacion de activos de Emdupar y si es del caso hacer los ajustes contables que inciden en la determinación del patrimonio de Emdupar.</t>
  </si>
  <si>
    <t>3. Supervisión Servicio de Aseo</t>
  </si>
  <si>
    <t>Interventoria</t>
  </si>
  <si>
    <t>Desconocimento de los convenios, actas y demás celebradas por EMDUPAR con ASEO DEL NORTE</t>
  </si>
  <si>
    <t>No se realiza una interventoria a la prestación del servicio de aseo, No se cumple lo establecido en el Acta del 1 de Diciembre donde se suscribio el contrato (Artículo Quinto)</t>
  </si>
  <si>
    <t>3.1 Ineficiente gestión empresarial sobre la participación en otras empresas.</t>
  </si>
  <si>
    <t>Posibles sanciones por parte de los entes de control</t>
  </si>
  <si>
    <t>No se tiene claridad de las condiciones financieras, administrativas y juridicas del prestador</t>
  </si>
  <si>
    <t>Contratación de una interventoria con una empresa especializada en el tema ó establecer una estructura interna de personal que cuente con las capacidades para realizar la interventoria</t>
  </si>
  <si>
    <t>Plantear estrategias que permitan cumplir con lo firmado en la suscripción del contrato como por ejemplo: Contratar una interventoria externa, garantizar personal cualificado y con las herramientas necesarias para realizar una interventoria desde todos los componentes.</t>
  </si>
  <si>
    <t>Realizar una interventoria integral de todos los componentes</t>
  </si>
  <si>
    <t>Disminución de riesgo de sanción por cumplir con lo establecido en el Acta del 1 de diciembre de 2000</t>
  </si>
  <si>
    <t>Garantizar que el servicio de aseo sea de calidad y acorde con lo establecido en la Ley</t>
  </si>
  <si>
    <t>No se cuenta con personal cualificado, El personal que realiza la supervición esta compuesta de ( 2 pasantes y un Profesional)</t>
  </si>
  <si>
    <t>Deficiente supervisión técnica al servicio público de aseo</t>
  </si>
  <si>
    <t>Resultados posiblemente imprecisos y no confiables</t>
  </si>
  <si>
    <t>Gestionar dentro de la organización personal cualificado que se encuentre en otras áreas, y hacer la modificación interna</t>
  </si>
  <si>
    <t>Rediseño organizacional y contratación de personal</t>
  </si>
  <si>
    <t>Optimizar y grantizar una interventoria integra y veraz</t>
  </si>
  <si>
    <t>Efectividad de la interventoria realizada</t>
  </si>
  <si>
    <t>No se cuenta con los recursos financieros, No se cuenta con vehículo propio, ni herramientas modernas para realizar la supervisión</t>
  </si>
  <si>
    <t>Compra de vehículo propio para la Dirección encargada de la interventoria</t>
  </si>
  <si>
    <t>Garantizar que los ingresos por interventoria se designen para mejorar la misma</t>
  </si>
  <si>
    <t>No se cuenta con los recursos financieros, Los ingresos producto de la supervisión técnica, no son invertidos para mejorar la misma</t>
  </si>
  <si>
    <t>Los ingresos producto de la supervisión técnica, no son invertidos para mejorar la misma</t>
  </si>
  <si>
    <t>Invertir el pago por interventoria en camara GPS, equipos de computo, entre otros</t>
  </si>
  <si>
    <t>No existe un convenio, acta u otro, firmado; donde se establezca alguna remuneración por parte de ASEOUPAR.
ASEOUPAR el operador del Relleno Sanitario, no reconoce de ninguna manera el trabajo de supervisión</t>
  </si>
  <si>
    <t>No se recibe remuneración por la supervisión técnica al Relleno Sanitario "Los Corazones"</t>
  </si>
  <si>
    <t>3. Improductividad en la prestación de servicios asociados al aseo.</t>
  </si>
  <si>
    <t>Inviabilidad para seguir prestado el servicio de la supervición</t>
  </si>
  <si>
    <t>Realizar mesas de trabajo con ASEOUPAR para llegar a dichos acuerdos</t>
  </si>
  <si>
    <t>Establecer un acuerdo y alcances con ASEOUPAR de la supevisión y definir remuneración</t>
  </si>
  <si>
    <t>Garantizar remuneración por un servicio prestado por EMDUPAR</t>
  </si>
  <si>
    <t>Garantizar recursos para la empresa</t>
  </si>
  <si>
    <t>Ausencia de ingresos por concepto de usufructo del predio el "Los Corazones"</t>
  </si>
  <si>
    <t>2. Gestión Comercial</t>
  </si>
  <si>
    <t>Pérdidas Comerciales</t>
  </si>
  <si>
    <t>1. No hay lectura eficiente de medidores</t>
  </si>
  <si>
    <t>Deficiente gestión de las pérdidas aparentes por consumos autorizados no facturados.</t>
  </si>
  <si>
    <t>2.1 Ineficiente gestión comercial en la gestión de pérdidas</t>
  </si>
  <si>
    <t>Aumento perdida de Agua del IANC perdidas aparentes</t>
  </si>
  <si>
    <t xml:space="preserve">Datos inexactos en la Lectura de Medidores, ajuste con historicos promedio.                                                                                                                                                                                                                     </t>
  </si>
  <si>
    <t>Fortalecer el proceso con el aumento del equipo necesario y capacitado para realizar la instalación y  lectura de medidores.</t>
  </si>
  <si>
    <t>Fortalecimiento de estrategias y lienamientos del area de gestión comercial.</t>
  </si>
  <si>
    <t>Fortalecimiento de la sostenibilidad financiera con el control de las pérdidas.</t>
  </si>
  <si>
    <t>Eficiencia en la facturación que aumenta los ingresos logrando una sostenibilidad financiera</t>
  </si>
  <si>
    <t>Aumento  de la Facturación con la  lectura real de los consumos de los usuarios.</t>
  </si>
  <si>
    <t>Aparentes por error de lectura</t>
  </si>
  <si>
    <t>2. Existen incumplimientos en la norma para la instalación de medidores</t>
  </si>
  <si>
    <t>2.  Aumento de reclamaciones de los usuarios</t>
  </si>
  <si>
    <t>Mejora en la percepción del servicio, y de la experiencia del usuario.</t>
  </si>
  <si>
    <t>Disminución de las reclamaciones de los usuarios.</t>
  </si>
  <si>
    <t>2.1 Existen incumplimientos en la norma para la instalación de medidores</t>
  </si>
  <si>
    <t>2.1 Problemas en la facturación</t>
  </si>
  <si>
    <t>2.2  Falta la revisión previa a facturación estipulado por el art. 149 de la ley 142 de 1994, es obligatoria para determinar los altos o bajos consumos en una vigencia.
Desconocimiento, incumplimiento de contrato, elaborar protocolos de critica y precritica, Elaborar funciones claras</t>
  </si>
  <si>
    <t>Incumplimiento de las disposiones sobre el analisis de los consumos.
Incumplimiento contractual del colborador empresarial.</t>
  </si>
  <si>
    <t>Fortalecer el proceso de gestión comercial con los protocolos de actividades de critica y precitica</t>
  </si>
  <si>
    <t xml:space="preserve">2.3 Falta trazabilidad en el procedimiento del debido proceso para la instalación de medidores        </t>
  </si>
  <si>
    <t>Falla en el seguimiento y supervisión de las actividades Tercerizadas de instalación y calibración de medidores.</t>
  </si>
  <si>
    <t>2.3 Ineficiente gestión empresarial en el seguimiento y control a la obligaciones del colaborador empresarial.</t>
  </si>
  <si>
    <t>2.4 Posibles sanciones de la SSPD y demás entes de control.</t>
  </si>
  <si>
    <t>Requerimiento de los usuarios por incumplimiento de la norma en la instalación del medidor.</t>
  </si>
  <si>
    <t>Comninar al colaborador comercial al cumplimiento de sus obligaciones,  asi como para entregar las oportunidades de mejora y lecciones aprendidas del proceso de instalacion de medidores.</t>
  </si>
  <si>
    <t>3. Falta un cronograma de instalación de medidores</t>
  </si>
  <si>
    <t xml:space="preserve">3. Falta de planeación para aumentar los ingresos de recaudo para la empresa </t>
  </si>
  <si>
    <t>Realizar un analisis de obsolecencia del parque de medidores y establecer un programa de reposición de medidores.</t>
  </si>
  <si>
    <t>Programa de reposición de medidores.</t>
  </si>
  <si>
    <t>Laboratorio de Medidores</t>
  </si>
  <si>
    <t>4. Laboratorio de medidores sin acreditar, claridad en la cadena de custodia, falta de capacitación y asignación de personal.</t>
  </si>
  <si>
    <t>Requerimiento de los usuarios por incumplimiento de la norma en la cadena de custodia de los medidores.</t>
  </si>
  <si>
    <t>Incluir en el programa las capacitaciones del personal sobre cadena de custodia.</t>
  </si>
  <si>
    <t xml:space="preserve">4. Incumplimiento del colaborador comercial de acuerdo a lo pactado contractualmente            </t>
  </si>
  <si>
    <t>2.2 Ineficiente gestión comercial en el cumplimiento de disposiciones de ley.</t>
  </si>
  <si>
    <t>Adelantar el proceso en caso de incumplimiento al contrato</t>
  </si>
  <si>
    <t>Comninar al colaborador comercial al cumplimiento de sus obligaciones, entregando la acreditación del laboratorio y capacitación del personal.</t>
  </si>
  <si>
    <t>4.1  Laboratorio de medidores sin acreditar, claridad en la cadena de custodia, falta de capacitación y asignación de personal.</t>
  </si>
  <si>
    <t xml:space="preserve">4.1 No se asignan recursos específicos para Inversiones  </t>
  </si>
  <si>
    <t>4.2 Laboratorio de medidores sin acreditar, claridad en la cadena de custodia, falta de capacitación y asignación de personal.</t>
  </si>
  <si>
    <t xml:space="preserve">4.2 Levantamientos de requerimientos de información </t>
  </si>
  <si>
    <t>4.3  Laboratorio de medidores sin acreditar, claridad en la cadena de custodia, falta de capacitación y asignación de personal.</t>
  </si>
  <si>
    <t xml:space="preserve"> 4.3 Ante un proceso puede fallar en contra de la empresa por el debido proceso </t>
  </si>
  <si>
    <t>4.4 Laboratorio de medidores sin acreditar, claridad en la cadena de custodia, falta de capacitación y asignación de personal.</t>
  </si>
  <si>
    <t xml:space="preserve">4.4 Falta de un soporte técnico que permita tener innovación en el proceso  </t>
  </si>
  <si>
    <t>Comninar al colaborador comercial al cumplimiento de sus obligaciones, generando un plan de acción para  las actividades de corte y suspensión.</t>
  </si>
  <si>
    <t xml:space="preserve"> 4.5. Falta realizar una mejor homologación en las especificaciones de medidores, de acuerdo a lo establecido por la ONAC  </t>
  </si>
  <si>
    <t>Ausencia de reglas unificadas sobre especificaciones de los medidores, que permitan unas condiciones mínimas para la lectura.</t>
  </si>
  <si>
    <t>Establecer especificaciones de los medidores para diulgación con los usuarios.</t>
  </si>
  <si>
    <t>5. Existen predios sin micro -medición en los estratos 1,2,3. Tampoco se promedian</t>
  </si>
  <si>
    <t>Deficiente gestión de las pérdidas aparentes por defraudación de fluidos.</t>
  </si>
  <si>
    <t xml:space="preserve">5. Aumento IANC y del IPUF                                                                                            </t>
  </si>
  <si>
    <t>Incluir en el programa de reposición la instalación de medidores a usuarios, que incluye las campañas sociales con la comunidad.</t>
  </si>
  <si>
    <t>5.1.  Existen predios sin micro -medición en los estratos 1,2,3. Tampoco se promedian</t>
  </si>
  <si>
    <t>Perdida de oportunidad en el aumento de la facturación y el recaudo.</t>
  </si>
  <si>
    <t xml:space="preserve">Ausencia o deficiente  plan de pérdidas ( actividades, metas, beneficios,  tiempos…)  </t>
  </si>
  <si>
    <t>Reigenieria- Estructuración de procedimiento articulados gestión operativa y comercial, definición de roles y responsabilidades, puntos de control e indicadores de gestión.</t>
  </si>
  <si>
    <t xml:space="preserve">6. Falta de Macromedición a predios conectados irregularmente                                                                                                                                                                                                                                                                                                    </t>
  </si>
  <si>
    <t>Estructurar estrategias con el apoyo del area tecnica, para incluir las lecturas de los macromedidores en las zonas requeridas.</t>
  </si>
  <si>
    <t xml:space="preserve">6.1  Sin macromedición en sectores vulnerables. </t>
  </si>
  <si>
    <t>Ausencia de seguimiento a las nuevas construcciones de proyectos, de obras</t>
  </si>
  <si>
    <t>Estructurar estrategias con el apoyo del area de planeación, para incluir las lecturas de los macromedidores en las zonas requeridas.</t>
  </si>
  <si>
    <t>Estructurar estrategias con el apoyo del area técnica, para incluir las lecturas de los macromedidores en las zonas requeridas.</t>
  </si>
  <si>
    <t>Ausencia de protocolos para activar lecturas de la totalizadora</t>
  </si>
  <si>
    <t>7.2 Falta de activación para lecturas de la totalizadora.</t>
  </si>
  <si>
    <t>Establecer la articulación con el area de planeación para llevar el control sobre los consumos de las construcciones y obras</t>
  </si>
  <si>
    <t>Falta de Seguimiento a la acometida general de una propiedad horizontal</t>
  </si>
  <si>
    <t xml:space="preserve"> 8. Pérdidas en los interiores de los conjuntos, sobre todo los grandes                                                                                                                                                                                                                                                                   </t>
  </si>
  <si>
    <t>Fortalecer el proceso de gestión comercial con los protocolos de actividades para hacer seguimiento a PH.</t>
  </si>
  <si>
    <t xml:space="preserve">9. Predios que se encuentran conectados irregularmente a las redes oficiales de la Empresa. Llamado por el Contratista ciclo i </t>
  </si>
  <si>
    <t>Deficiente gestión de las pérdidas aparentes por fugas derivadas de la conexión a la red principal.</t>
  </si>
  <si>
    <t xml:space="preserve">9. Falta un plan de trabajo en terreno porque se encuentran ubicados en diferentes barrios de la ciudad                                                                                                                                                                                                                                                                                 </t>
  </si>
  <si>
    <t xml:space="preserve">9.1 Predios que se encuentran conectados irregularmente a las redes oficiales de la Empresa. Llamado por el Contratista ciclo i </t>
  </si>
  <si>
    <t xml:space="preserve">9.1 Falta integralidad en las pérdidas comerciales y operativas </t>
  </si>
  <si>
    <t xml:space="preserve">9.2 Predios que se encuentran conectados irregularmente a las redes oficiales de la Empresa. Llamado por el Contratista ciclo i </t>
  </si>
  <si>
    <t xml:space="preserve"> 9.2 No existen revisiones periódicas de las actividades de pérdidas  </t>
  </si>
  <si>
    <t xml:space="preserve">9.3 Predios que se encuentran conectados irregularmente a las redes oficiales de la Empresa. Llamado por el Contratista ciclo i </t>
  </si>
  <si>
    <t xml:space="preserve">9.3  Desconocimiento del cómo incorporar a estos predios      </t>
  </si>
  <si>
    <t xml:space="preserve">Control Comercial </t>
  </si>
  <si>
    <t>10. Informalidad en el control de cortes y suspensiones</t>
  </si>
  <si>
    <t>Falla en el seguimiento y supervisión de las actividades Tercerizadas de cortes y suspensiones</t>
  </si>
  <si>
    <t xml:space="preserve">10. Falta definir aspectos operativos para la recuperación de pérdidas                                                                                                                                                                                                                                                             </t>
  </si>
  <si>
    <t>10.1  Informalidad en el control de cortes y suspensiones</t>
  </si>
  <si>
    <t xml:space="preserve">10.1 indicadores de medición de los resultado    </t>
  </si>
  <si>
    <t>10.2 Informalidad en el control de cortes y suspensiones</t>
  </si>
  <si>
    <t>10.2  Reforzar las revisiones previas</t>
  </si>
  <si>
    <t>10.3 Informalidad en el control de cortes y suspensiones</t>
  </si>
  <si>
    <t xml:space="preserve">10.3 Falta de cortes drásticos   </t>
  </si>
  <si>
    <t>10.4 Informalidad en el control de cortes y suspensiones</t>
  </si>
  <si>
    <t xml:space="preserve">10.4  Documentar el proceso sin enmendaduras, con información icompleta, códigos no legibles </t>
  </si>
  <si>
    <t>10.5 Informalidad en el control de cortes y suspensiones</t>
  </si>
  <si>
    <t xml:space="preserve">10.5  Falta de aviso al usuario </t>
  </si>
  <si>
    <t xml:space="preserve">11. Claridad en la norma para realizar los procesos de suspensión, corte, reconexiones y cambio de medidores / Desconocimiento a los procedimientos y flujograma en un programa de pérdidas </t>
  </si>
  <si>
    <t>11. Falta capacitación para los funcionarios, tanto profesionales como operarios (si los hay) para hacer supervisión o labores en terreno</t>
  </si>
  <si>
    <t xml:space="preserve">12. Falta control de caudales de la venta de carrotanque o no hay macromedición </t>
  </si>
  <si>
    <t xml:space="preserve">12. Falta macromedición </t>
  </si>
  <si>
    <t>Fortalecer el proceso de gestión comercial con los protocolos de actividades para la venta de agua en carrotanque.</t>
  </si>
  <si>
    <t xml:space="preserve">12.1 Falta control de caudales de la venta de carrotanque o no hay macromedición </t>
  </si>
  <si>
    <t xml:space="preserve">12.1  Falta seguimiento </t>
  </si>
  <si>
    <t xml:space="preserve">12.2 Falta control de caudales de la venta de carrotanque o no hay macromedición </t>
  </si>
  <si>
    <t xml:space="preserve"> 12.2 Falta gestión  </t>
  </si>
  <si>
    <t xml:space="preserve">12.3 Falta control de caudales de la venta de carrotanque o no hay macromedición </t>
  </si>
  <si>
    <t>12.3 Se deja de facturar en la clase de servicio que corresponde</t>
  </si>
  <si>
    <t>13. Ausencia de indicador de pérdidas al interior de la empresa</t>
  </si>
  <si>
    <t xml:space="preserve">13. No hay un consolidado de pérdidas registradas en la empresa, generando reducción de ingresos   </t>
  </si>
  <si>
    <t>13.1  Ausencia de indicador de pérdidas al interior de la empresa</t>
  </si>
  <si>
    <t xml:space="preserve">13.1  Dificultad para facturar consumo </t>
  </si>
  <si>
    <t>13.2  Ausencia de indicador de pérdidas al interior de la empresa</t>
  </si>
  <si>
    <t>Deficiente o inexistente Programa de Reducción de Pérdidas.</t>
  </si>
  <si>
    <t xml:space="preserve">13.2 Inexistencia de un análisis de pérdidas                                                                                                                                              </t>
  </si>
  <si>
    <t>14. Tarifa diferencial por el servicio de acueducto y alcantarillado prestado a los empleados de Emdupar</t>
  </si>
  <si>
    <t xml:space="preserve">14. Un consumo no facturado de acuerdo a las tarifas establecidas para todos los usuarios </t>
  </si>
  <si>
    <t>Igualar condiciones de los usuarios y los empleados de EMDUPAR,  sobre las tarifas de aceducto y alcantarillado.</t>
  </si>
  <si>
    <t>Aumento  de la Facturación con la aplicación de la tarifa igualitaria para usuarios y trabajadores.</t>
  </si>
  <si>
    <t>15. Ausencia de mecanismos de control en la planta de tratamiento de Emdupar</t>
  </si>
  <si>
    <t xml:space="preserve">15.  Macromedidor en condiciones técnicas poco aceptables en la planta de tratamiento de Emdupar. </t>
  </si>
  <si>
    <t>15.1  Ausencia de mecanismos de control en la planta de tratamiento de Emdupar</t>
  </si>
  <si>
    <t>15.1  Falta de revisión a los aparatos de micromedición que se encuentran en los predios alrededor de la planta de tratamiento de Emdupar.  Y, colocar a quienes no  lo tienen</t>
  </si>
  <si>
    <t>Facturación</t>
  </si>
  <si>
    <t>16. No aplicar el fallo de la Corte Constitucional sobre el minimo vital a los usuarios</t>
  </si>
  <si>
    <t xml:space="preserve">16. No se revisa estos predios en terreno para saber si procede la normalización                                                                                                                                                                                                                                                            </t>
  </si>
  <si>
    <t>Normalización de usuarios con beneficio de mínimo vital.</t>
  </si>
  <si>
    <t>16.1  No aplicar el fallo de la Corte Constitucional sobre el minimo vital a los usuarios</t>
  </si>
  <si>
    <t xml:space="preserve"> 16.1  Falta implementar el fallo de la Corte Constitucional  </t>
  </si>
  <si>
    <t xml:space="preserve">17. Existen conexiones fraudulentas.                                                                        </t>
  </si>
  <si>
    <t xml:space="preserve">17. No se tiene un programa establecido para los predios que se reconectan nuevamente a las redes oficiales de EMDUPAR               </t>
  </si>
  <si>
    <t>Comninar al colaborador comercial al cumplimiento de sus obligaciones, llevando el debido proceso para proceder a  los cortes y el debido proceso.</t>
  </si>
  <si>
    <t xml:space="preserve">17.1 Existen conexiones fraudulentas.                                                                        </t>
  </si>
  <si>
    <t xml:space="preserve">17.1  No se suspende, ni se corta     </t>
  </si>
  <si>
    <t xml:space="preserve">17.2 Existen conexiones fraudulentas.                                                                        </t>
  </si>
  <si>
    <t xml:space="preserve">17.2 No se levanta la documentación con el debido proceso para el proceso fiscal          </t>
  </si>
  <si>
    <t xml:space="preserve">17.3 Existen conexiones fraudulentas.                                                                        </t>
  </si>
  <si>
    <t xml:space="preserve">17.3 No existe una área especifica para el tema de pérdidas  </t>
  </si>
  <si>
    <t xml:space="preserve">17.4 Existen conexiones fraudulentas.                                                                        </t>
  </si>
  <si>
    <t xml:space="preserve">17.4 No se contempla las atribuciones para trámites administrativos y  jurídicos  </t>
  </si>
  <si>
    <t xml:space="preserve">17.5 Existen conexiones fraudulentas.                                                                        </t>
  </si>
  <si>
    <t xml:space="preserve">17.5 Falta de equipos para hacer la supervisión (ejm. Georradar, Geofóno) </t>
  </si>
  <si>
    <t>Fortalecimiento del area comercial que le permitan contar con equipos que permitan realizar la busqueda sistemica de conexciones fraudulentas.</t>
  </si>
  <si>
    <t>18. Ausencia del seguimiento comercial al contrato de RADIAN</t>
  </si>
  <si>
    <t xml:space="preserve">18. Falta de conocimiento del contrato por parte de los funcionarios                                                                                                                                                                                                                                                                          </t>
  </si>
  <si>
    <t>Comninar al colaborador comercial al cumplimiento de sus obligaciones, de apoyo a la gestión comercial.</t>
  </si>
  <si>
    <t>18.1 Ausencia del seguimiento comercial al contrato de RADIAN</t>
  </si>
  <si>
    <t xml:space="preserve">18.1 Falta de supervisión y exigencia a las responsabilidades del colaborador empresarial </t>
  </si>
  <si>
    <t>Revisión al estado actual de medidores</t>
  </si>
  <si>
    <t>17. No se conoce un cronograma para la revisión de medidores / Falta identificación de usuarios que esten presentando problemas en su medidor / Falta investigar en terreno si existen predios con medidor pero sin facturar / Obsolescencia en el parque de medidores / Se presentan predios generadores de agua que no se contabiliza, pero también se puede presentar que, no se genera un factura ajustada al consumo</t>
  </si>
  <si>
    <t xml:space="preserve">Instalación de mangueras a predios que se encuentran alrededor de la planta de tratamiento </t>
  </si>
  <si>
    <t xml:space="preserve"> 18. Un macromedidor sin control / unas mangueras a predios cercanos/ mediores que no se encuentran funcionando /Plantas de bombeo de agua a los predios sin saber cuánto energía consumen /pérdidas de agua y energía / Falta de control en la planta de tratamiento de EMDUPAR                                                                                                                                                                                                                                                                                                                                                                          </t>
  </si>
  <si>
    <t xml:space="preserve">Falta sectorización hidraúlica </t>
  </si>
  <si>
    <t xml:space="preserve">19. Impacto sobre la distribución de agua en la ciudad / No existe un modelo que permita ver la relación de las pérdidas de agua y el caudal suministrado  </t>
  </si>
  <si>
    <t>INSTRUMENTO PARA LA FORMULACIÓN DEL PLAN DE ACCIÓN 2023-2025</t>
  </si>
  <si>
    <t>EMPRESA:   EMDUPAR S.A. E.S.P.</t>
  </si>
  <si>
    <t>No.</t>
  </si>
  <si>
    <t>1. NOMBRE DEL PROYECTO</t>
  </si>
  <si>
    <t>2. PROBLEMA/NECESIDAD QUE ATIENDE EL PROYECTO                                                                            (Ver Cuadro de Análisis Situacional)</t>
  </si>
  <si>
    <t>3. OBJETIVO GENERAL DEL PROYECTO                                                                                   (Ver Cuadro de Análisis Situacional)</t>
  </si>
  <si>
    <t>4. BIEN  Y/Ó SERVICIO  A ADQUIRIR</t>
  </si>
  <si>
    <t>5.  COMPONENTE AL QUE CORRESPONDE EL PROYECTO</t>
  </si>
  <si>
    <t>6. ALCANCE</t>
  </si>
  <si>
    <t>7. JUSTIFICACION</t>
  </si>
  <si>
    <t>8.  POBLACIÓN OBJETIVO A BENEFICIAR CON EL PROYECTO</t>
  </si>
  <si>
    <t>9.  SOLUCION</t>
  </si>
  <si>
    <t>10. CRONOGRAMA</t>
  </si>
  <si>
    <t xml:space="preserve">11. INDICADOR(ES) </t>
  </si>
  <si>
    <t>12. META(S)</t>
  </si>
  <si>
    <t xml:space="preserve">9.1. OBJETIVO ESPECÍFICO 1 </t>
  </si>
  <si>
    <t xml:space="preserve">9.2. OBJETIVO ESPECÍFICO 2 </t>
  </si>
  <si>
    <t xml:space="preserve">9.3. OBJETIVO ESPECÍFICO 3 </t>
  </si>
  <si>
    <t>9.4. IMPACTOS Ó RESULTADOS ESPERADOS CON EL PROYECTO</t>
  </si>
  <si>
    <t>9.5.  ACTORES INVOLUCRADOS</t>
  </si>
  <si>
    <t>9.6. RECURSOS</t>
  </si>
  <si>
    <t>ACTIVIDAD  DEL OBJETIVO ESPECÍFICO 1</t>
  </si>
  <si>
    <t>PRODUCTO 1</t>
  </si>
  <si>
    <t>ACTIVIDAD  DEL OBJETIVO ESPECÍFICO 2</t>
  </si>
  <si>
    <t>PRODUCTO 2</t>
  </si>
  <si>
    <t>ACTIVIDAD  DEL OBJETIVO ESPECÍFICO 3</t>
  </si>
  <si>
    <t>PRODUCTO 3</t>
  </si>
  <si>
    <t>DIRECTOS</t>
  </si>
  <si>
    <t>INDIRECTOS</t>
  </si>
  <si>
    <t>INTERNOS</t>
  </si>
  <si>
    <t>EXTERNOS</t>
  </si>
  <si>
    <t xml:space="preserve">VALOR </t>
  </si>
  <si>
    <t>FUENTE(S) DE FINANCIACIÓN</t>
  </si>
  <si>
    <t>Realizar la compra de 3 licencias del software Autocad para la visualizacion, modificacion de planos y demas herramientas de diseño.</t>
  </si>
  <si>
    <t>* Impedimento para visualizar planos que sean realizados en versiones modernas del software.
* Atrasos en la evaluación de los estudios de disponibilidad y en los diseños de redes de acueducto y alcantarillado.
*Atrasos en la entrega de permisos de conexión a redes de acueducto y alcantarillado.</t>
  </si>
  <si>
    <t>Adquirir el licenciamiento de AutoCAD  versión actualizada</t>
  </si>
  <si>
    <t>Bien (licencia)</t>
  </si>
  <si>
    <t>3. Tecnología, Informática y Comunicaciones</t>
  </si>
  <si>
    <t>* Compra de 3 licencias del software Autocad en su ultima versión para poder realizar la visualizacion de los planos y mapas del sistema de acueducto y alcantarillado del municipio de valledupar y tambien realizar la revision y aprobacion de diseños de las redes de acueducto y alcantarillado en los nuevos clientes potenciales.</t>
  </si>
  <si>
    <t>Es necesario que la empresa cuente con las herraminetas (software) de diseño, visualizacion y edicion de planos montados en formato Autocad.</t>
  </si>
  <si>
    <t>* Se beneficia el area tecnica con la adquision de la herramineta pa poder visualizar los planos y diseños.</t>
  </si>
  <si>
    <t>* Realizar proceso de compra e instalarlo en las areas que lo requieren.</t>
  </si>
  <si>
    <t>Licencia Autocad</t>
  </si>
  <si>
    <t>* Contar con las herramientas de dibujo y diseño en el que puedan trabajar y visualizar los planos del sistema de acueducto y alcantarillado de la empresa.</t>
  </si>
  <si>
    <t>* Mejora en los tiempos para la aporbacion de las disponibilidades del servicio.</t>
  </si>
  <si>
    <t>* División de Sistema de Información (EMDUPAR)
* Departamneto Tecnico -Operativo.
* Alta direccion</t>
  </si>
  <si>
    <t>*Proveedor de AutoCad</t>
  </si>
  <si>
    <t>$27.000.000 aprox.</t>
  </si>
  <si>
    <t>Recursos propios</t>
  </si>
  <si>
    <t>Contractual: 1 mes.
Ejecución:  1 mes.</t>
  </si>
  <si>
    <t>* Porcentaje de cumplimiento=(licencias instaladas/total de licencias adquiridas)*100</t>
  </si>
  <si>
    <t>* Alcanzar el 100% en todos los indicadores dentro del tiempo de ejecución del proyecto o antes.</t>
  </si>
  <si>
    <t>Compra y/o Leasing de 22 equipos de computo de escritorio y 8 portatiles con sus respectivas licencias de Windows y Office.</t>
  </si>
  <si>
    <t>* Atraso total en lo tecnológico-administrativo para apoyar  la operación, generando pérdida de valor y altos costos de funcionamiento.
* Actualmente hay mas de 30 computadores obsoletos con fallas y lentitud en su procesamiento de datos que entorpecen las labores diarias de los empleados de la empresa.
* No se cuenta con los computadores portatiles adecuados para apoyar las brigadas del area comercial que realiza en diferentes barrios de la ciudad.</t>
  </si>
  <si>
    <t>Bien</t>
  </si>
  <si>
    <t>Realizacion de la Compra y/o Leasing de 22 equipos de computo de escritorio y 8 portatiles, con caracteristicas de ultima generación definidas por el area de TI de la empresa  con sus respectivas licencias de Windows y Office.</t>
  </si>
  <si>
    <t>* Funcionarios que actualmente no cuentan con los equipos de computo adecuados para ejecer sus labores diarias.</t>
  </si>
  <si>
    <t>* Realizar la cotizacion de la compra y/o alquiler de los equipos de computo requeridos.</t>
  </si>
  <si>
    <t>Cotizacion</t>
  </si>
  <si>
    <t>Preparacion e instalacion de los programas de la empresa en los nuevos equipos de computo adquiridos</t>
  </si>
  <si>
    <t>Intalacion de los software internos</t>
  </si>
  <si>
    <t>Asignacion de los equipos de computo a las diferentes areas de la empresa de acuerdo a las necesidades priorizadas.</t>
  </si>
  <si>
    <t>Entrega de los computadores</t>
  </si>
  <si>
    <t>* Insumos y/ó Equipos Modernos de apoyo para optimizar las labores diarias de los funcionarios de la empresa.</t>
  </si>
  <si>
    <t xml:space="preserve">* Motivar a los empleados con una herramienta adecuada
* Presencia institucional
* Reducción en costos de mantenimiento </t>
  </si>
  <si>
    <t>* División de Sistemas de Información (EMDUPAR)
* Alta direccion</t>
  </si>
  <si>
    <t>* Pruveedor</t>
  </si>
  <si>
    <t>$165.000.000 aprox.</t>
  </si>
  <si>
    <t>Contractual: 1 mes.
Ejecución:  2 meses.</t>
  </si>
  <si>
    <t>* Porcentaje de cumplimiento=(Equipos instalados/total de equipos adquiridos)*100</t>
  </si>
  <si>
    <t>El modelo de simulación hidráulica y calibración de redes  permitirá orientar la estructuración ordenada de proyectos para optimizar la operación del sistema de acueducto en la ciudad, contribuyendo no solo a garantizar la adecuada operación y prestación del servicio a los usuarios sino también a la reducción de perdidas técnicas y comerciales de la Empresa de Servicios Públicos de Valledupar.</t>
  </si>
  <si>
    <t>Habitantes del area urbana del municipio de Valledupar</t>
  </si>
  <si>
    <t>Emdupar SA ESP</t>
  </si>
  <si>
    <t>Gobierno Nacional/ SSPD/Gobernación del Cesar/ Municipio de Valledupar/ pobladores del area urbana</t>
  </si>
  <si>
    <t xml:space="preserve">Recuersos propios, convenios interadministrativos, créditos con entidades bancarias y cooperación internacional </t>
  </si>
  <si>
    <t>Ver pestaña denominada Cronograma.</t>
  </si>
  <si>
    <t>Modelo hidraulico validado. 
Modelo hidraulico definitivo. 
Plan de obras de Prefactibilidad.</t>
  </si>
  <si>
    <t>Inviabilidad financiera, debido a una ineficaz, deficiente y antieconómica gestión técnica de operación y mantenimiento.</t>
  </si>
  <si>
    <t>Diseñar Programa de Reducción de Pérdidas Técnicas y Comerciales de la Empresa de Servicios Plublicos de Valledupar - EMDUPAR S.A E.S.P.</t>
  </si>
  <si>
    <t>Programa de reducción de perdidas técnicas y comerciales de  EMDUPAR S.A E.S.P.</t>
  </si>
  <si>
    <t>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t>
  </si>
  <si>
    <t>Diseñar Programa de reducción de perdidas técnicas y comerciales de EMDUPAR S.A E.S.P</t>
  </si>
  <si>
    <t>Programa de reducción de perdidas técnicas y comerciales de EMDUPAR S.A E.S.P</t>
  </si>
  <si>
    <t>Adquirir equipos de deteccion de fugas visibles y no visibles, medidores de caudal y presion</t>
  </si>
  <si>
    <t xml:space="preserve">Equipos de detección de pérdidas, medidores de caudal y presión </t>
  </si>
  <si>
    <t>Instalación de un sistema de monitoreo en tiempo real que permita conocer los parametros de operación de las redes</t>
  </si>
  <si>
    <t>Diseño y operación de sistema de monitoreo de la operación de redes</t>
  </si>
  <si>
    <t>Disminucion de los niveles de perdidas tecnicas y comerciales en la red</t>
  </si>
  <si>
    <t>Ahorro y uso eficiente del recurso hidrico</t>
  </si>
  <si>
    <t>Gobierno Nacional/ SSPD/Gobernacion del Cesar/ Municipio de Valledupar/ pobladores del Area urbana</t>
  </si>
  <si>
    <t>Creación de  comité de identificación de pérdidas técnicas y comerciales en la Empresa de Servicios Públicos de Valledupar - EMDUPAR S.A E.S.P.</t>
  </si>
  <si>
    <t>Crear un comité de pérdidas integrado por el área comercial y la Gestión Técnica para articular las acciones que permita identicar y  dismuir perdidas de agua.</t>
  </si>
  <si>
    <t>Conformación de un comité integrado por el area comercial y Gestión Técnica Operativa.</t>
  </si>
  <si>
    <t>No existe un Comité de Pérdidas en el que se articulen las acciones entre el área Técnica de operación y mantenimiento de redes y el área Comercial para identificación de pérdidas aparentes.</t>
  </si>
  <si>
    <t xml:space="preserve">Creación  del comité de perdidas conformado por funcionarios de Gestión Comercial y Técnica Operativa </t>
  </si>
  <si>
    <t xml:space="preserve">Acta creación del comité de perdidas </t>
  </si>
  <si>
    <t xml:space="preserve">Definir las funciones y responsabilidades de los participantes del comité de perdidas </t>
  </si>
  <si>
    <t xml:space="preserve">Manual del comité de perdidas conformado por el Area Comercial y Técnica </t>
  </si>
  <si>
    <t>Estandarización en los procesos de toma de decisiones en los temas concernientes a las perdidas técnicas y comerciales</t>
  </si>
  <si>
    <t>No aplica</t>
  </si>
  <si>
    <t>Definiendo cronograma de ejecución</t>
  </si>
  <si>
    <t>Equipos macromedidores y loggers de presión instalados en el sistema de acueducto</t>
  </si>
  <si>
    <t>Adquirir los equipos necesarios para la medicion de caudal y presión</t>
  </si>
  <si>
    <t>Equipos verificados y en correcto funcionamiento</t>
  </si>
  <si>
    <t xml:space="preserve">   Optimización del sistema de acueducto en los diferentes sectores de la ciudad de Valledupar  fortaleciendo la continuidad, presión del servicio y la disminución de perdidas técnicas. </t>
  </si>
  <si>
    <t>Satisfacción del usuario con la optimización del servicio lo que conlleva a aumentar el recaudo</t>
  </si>
  <si>
    <t>Actualizar el castro de redes de acueducto de la ciudad de Valledupar y adquirir los sotfware licenciados requeridos para modelación hidraulica</t>
  </si>
  <si>
    <t xml:space="preserve">Catastro de redes de acueducto actualizado y sotfware lincenciado para modelación hidraulica </t>
  </si>
  <si>
    <t xml:space="preserve">Actualización del catastro de redes de agua potable que permita determinar el estado real  y control de las mismas  y la adquisición del sotfware licenciado con el objetivo de modelar las solicitudes de disponibilid del servicio de los diferentes tipos de usuarios. </t>
  </si>
  <si>
    <t>No existe un catastro de redes actualizado, ni con un diagnóstico de los hidrantes, lo que impide desarrollar un modelo hidráulico detallado y calibrarlo de acuerdo con la realidad de la operación. No se cuenta con software licenciado  que permita realizar la modelación del sistema ante la solicitud de disponibilidades del servicio.</t>
  </si>
  <si>
    <t>Actualización del catastro de redes de acueducto</t>
  </si>
  <si>
    <t>Catastro de redes actualizado (Planos detallados de las caracteristicas de las redes que incluya diametro, material, y longitud)</t>
  </si>
  <si>
    <t>Conocimiento de las condiciones y ubicación exacta de las redes de conduccion de agua potable y control al proceso de disponibilidad de servicios</t>
  </si>
  <si>
    <t>Ubicación exacta de las redes en caso de mantenimiento y/o reparaciones</t>
  </si>
  <si>
    <t>Diseñar Programa de Mantenimiento Preventivo de tanques de almacenamientos, redes y puntos de monitoreo de la calidad de agua en la cabecera urbana del municipio de Valledupar.</t>
  </si>
  <si>
    <t>Programa de Mantenimiento Preventivo de tanques de almacenamientos, redes y puntos de monitoreo de la calidad de agua en la cabecera urbana del municipio de Valledupar.</t>
  </si>
  <si>
    <t>El programa de mantenimiento preventivo permitira mantener en buen estado la infraestructura de acueducto, generando optimización en el servicio, mejorando los parametros de calidad del agua suministrada a los usurios de la entidad.</t>
  </si>
  <si>
    <t>Deterioro de las condiciones de calidad de agua tratada, por contaminación en la infraestructura por ausencia del procedimiento de limpieza y desinfección para tanques y tuberías de almacenamiento de agua tratada y sin un programa de mantenimiento preventivo a los puntos de monitoreo de  calidad de agua.</t>
  </si>
  <si>
    <t>Implementar Programa de Mantenimiento Preventivo de tanques de almacenamientos, redes y puntos de monitoreo de la calidad de agua en la cabecera urbana del municipio de Valledupar.</t>
  </si>
  <si>
    <t xml:space="preserve">Tanques de almacenamiento, redes y puntos de monitoreo de la calidad del agua en optimo funcionamiento.  </t>
  </si>
  <si>
    <t>Mejoras en la calificacion en los resultados del IRCA</t>
  </si>
  <si>
    <t>Incumplimiento de la regulación y normatividad aplicable en la prestación de los servicios públicos de Acueducto y Alcantarillado.</t>
  </si>
  <si>
    <t>habitantes del area urbana del municipio de Valledupar</t>
  </si>
  <si>
    <t>-</t>
  </si>
  <si>
    <t xml:space="preserve">Proyectando costos </t>
  </si>
  <si>
    <t>Diseño del Protocolo para el Uso de Elementos  para Mantenimiento Correctivo de Redes de acueducto en la ciudad Valledupar.</t>
  </si>
  <si>
    <t>Diseñar Protocolo para el Uso de Elementos  para Mantenimiento Correctivo de Redes de acueducto en la ciudad Valledupar.</t>
  </si>
  <si>
    <t>Protocolo para el Uso de Elementos  para Mantenimiento Correctivo de Redes de acueducto en la ciudad Valledupar.</t>
  </si>
  <si>
    <t>Eficiencia y eficacia en las labores de reparación minimizando perdidas, tiempo de atencion de los mantenimiento correctivos y aseguramiento de la calidad del servicio.</t>
  </si>
  <si>
    <t>No existen estandarizaciones en el uso de elementos para reparaciones por tipo y  diámetro de tubería de Acueducto.</t>
  </si>
  <si>
    <t xml:space="preserve">seleccionar los elementos de reparacion acorde a las necesidad especifica de cada labor </t>
  </si>
  <si>
    <t>Tuberias, valvulas, macromedidores, bridas etc.</t>
  </si>
  <si>
    <t>correcta reparacion de los elementos constitutivos de la red de acueducto</t>
  </si>
  <si>
    <t>optimo estado de las redes</t>
  </si>
  <si>
    <t>Adquisicion de maquinarias y herramientas que permitan la mejora en los procesos de reparacion en las redes de acueducto en el area urbana de valledupar</t>
  </si>
  <si>
    <t>Adquirir maquinarias y herramientas que permitan la mejora en los procesos de reparacion en las redes de acueducto en el area urbana de valledupar</t>
  </si>
  <si>
    <t>Compra e implementacion de cámaras endoscópicas,  
equipos geófonos, compresores, demoledores, 
compactadores,
cortadoras de pavimento y motobombas</t>
  </si>
  <si>
    <t>No existen equipos suficientes como cámaras endoscópicas y  vibrocompactadores, y se debe reforzar equipos como  geófonos, cortadoras de pavimento y motobombas, para mejorar los tiempos de respuesta de atención de reparaciones de redes de acueducto y alcantarillado.</t>
  </si>
  <si>
    <t>Fortalecimiento de las competencias de los trabajadores a traves de un Plan Institucional de Capacitacion</t>
  </si>
  <si>
    <t>Improductividad e ineficiencia que afecta la operación del servicio y el clima organizacional de la empresa</t>
  </si>
  <si>
    <t>Fortalecer la capacidades  individuales  para el mejor desempeño laboral y para el logro de los objetivos institucionales</t>
  </si>
  <si>
    <t>* Plan Institucionald e capacitación
* Cronograma de capacitaciones</t>
  </si>
  <si>
    <t>7. Desarrollo Humano Organizacional.</t>
  </si>
  <si>
    <t xml:space="preserve">Abarca desde el diagnóstico de las necesidades de la entidad por área hasta su implementación y posterior evaluación de la eficacia
</t>
  </si>
  <si>
    <t>La entidad no ha implementado planes de capacitación que aumente las competencias del personal para la ejecución de los procesos, se hace evidente el vacío de conocimientos técnicos que existe, por lo que la implementación de un Plan Institucional de Capacitación acorde a las necesidades de la organización llevará a la empresa al desarrollo y facilitará el logro de los objetivos estrategicos y mejora de los procesos .</t>
  </si>
  <si>
    <t>Planta de personal de EMDUPAR S.A. E.S.P.</t>
  </si>
  <si>
    <t>Diagnósticar  las necesasidades de capacitación según las brechas existentes en cada cargo con los líderes de proceso</t>
  </si>
  <si>
    <t>Establecimiento de PIC acordado con los líderes de proceso</t>
  </si>
  <si>
    <t>Socialización e implementación del PIC y evaluación de la eficacia de cada capacitación</t>
  </si>
  <si>
    <t>Cronograma de socialización
Cronograma de implementación
Condiciones generales para la evaluación</t>
  </si>
  <si>
    <t>Cualificación a los trabajadores de atención al usuario mediante certificación de competencias laborales</t>
  </si>
  <si>
    <t>Certificados de competencias laborales</t>
  </si>
  <si>
    <t>Fortalecimiento de las competencias de los colaboradores</t>
  </si>
  <si>
    <t>Mejora en la productividad 
Cumplimiento de los requisitos legales</t>
  </si>
  <si>
    <t xml:space="preserve">
Agente Especial
Líderes de procesos
Oficina Gestión Humana</t>
  </si>
  <si>
    <t>Grupo asesor
Proveedor</t>
  </si>
  <si>
    <t>EMDUPAR</t>
  </si>
  <si>
    <t>4 meses</t>
  </si>
  <si>
    <t>No de capacitaciones realizadas/ No de capacitaciones programadas
No de evaluaciones de eficacia de la capacitacion satisfactorias/Total de evaluaciones de capacitaciones realizadas</t>
  </si>
  <si>
    <t>Cumplimiento 100% de ejecución del Plan Institucional de Capacitación</t>
  </si>
  <si>
    <t>Stock de elementos de protección personal en cantidad suficiente y dedidamente certificado bajo las normativas correspondientes.</t>
  </si>
  <si>
    <t>Suministro adecuado y oportuno de los elementos de protección necesarios para la realización de sus labores.</t>
  </si>
  <si>
    <t>Suministrar los Elementos de protección personal en cantidad y calidad suficiente acorde a las necesidades operativas.</t>
  </si>
  <si>
    <t>Elementos de protección personal avalados por las normas aplicables que permitan la protección requerida para minimizar el contacto con la fuentes peligrosas.</t>
  </si>
  <si>
    <t>Cumplimiento con lo establecido en la normatividad vigente colombiana refernte a la entrega, uso y conservación de los EPP</t>
  </si>
  <si>
    <t>La intervención de los peligros a los que se expone un trabajador es una de las alternativas mas objetivas para la prevención de la materialización de accidentes de trabajo y enfermedades laborales, si bien los elementos de protección personal son la alternativa final de tratamiento del riesgo, se debe garantizar que su calidad sea consecuente con el nivel de exposición y criticidad de la labor en cuanto a la posible afectación de la integridad del trabajador.</t>
  </si>
  <si>
    <t>Identificación de los elementos de protección personal adecuados para las labores del peronal de EMDUPAR SA ESP</t>
  </si>
  <si>
    <t>Proyectar las cantidades de epp requeridas para el periodo</t>
  </si>
  <si>
    <t>Convocar empresas que suministran elementos de protección personal certificados, con su ficha de seguridad y materiales.</t>
  </si>
  <si>
    <t>Comparativo de proveedores</t>
  </si>
  <si>
    <t>Adquisición de los EPP acorde a las necesidades operativas.</t>
  </si>
  <si>
    <t>Compra de EPP</t>
  </si>
  <si>
    <t>Minimización del impacto de los riesgos en el trabajador</t>
  </si>
  <si>
    <t>Potenciación de la  productividad laboral y disminuir ausentismo por accidentes laborales.</t>
  </si>
  <si>
    <t xml:space="preserve">
Agente Especial
Líderes de procesos
Oficina Gestión Humana y SST
</t>
  </si>
  <si>
    <t>Proveedores</t>
  </si>
  <si>
    <t>6 meses</t>
  </si>
  <si>
    <t>Entrega oportuna de los EPP</t>
  </si>
  <si>
    <t>Cobertura del 100% de la entrega de EPP al personal.</t>
  </si>
  <si>
    <t>Dotación adecuada para las labores que proporcionen la protección necesaria al trabajador</t>
  </si>
  <si>
    <t>Suministro adecuado y oportuno de la dotación del personal que lo requiera para sus actividades laborales</t>
  </si>
  <si>
    <t>Suministrar oportunamente el uniforme de dotación al personal con la calidad suficiente que permita el cumplimiento normativo.</t>
  </si>
  <si>
    <t>Uniformes de dotación de buena calidad que permitan la protección adecuada del trabajdor durante sus labores.</t>
  </si>
  <si>
    <t xml:space="preserve">Cumplimiento con las fechas de entrega y garantizar la calidad de la ropa de trabajo sumistrada al personal. </t>
  </si>
  <si>
    <t>La entrega del uniforme de trabajo a los colaboradores, es una de las actividades de prevención que se constituyen de amplia vigilancia en el ambito legal, toda vez que proporciona protección al trabajador durante el ejercicio de sus labores, por tanto es pertinente grantizar que la entrega sea en cantidad suficiente y la calidad de las prendas brinde la protección requerida acorde a los riesgos durante sus labores y permita el cumplimiento de las entregas en las fechas estipuladas por la normativa vigente.</t>
  </si>
  <si>
    <t>Identificación de los uniformes de dotación personal adecuados para las labores del personal de EMDUPAR SA ESP</t>
  </si>
  <si>
    <t>Proyectar las cantidades de uniformes de trabajo requeridas para el periodo</t>
  </si>
  <si>
    <t>Convocar empresas con experiencia en el suministro de dotación de trabajo de alta calidad y durabilidad de acuerdo con las labores del trabajdor.</t>
  </si>
  <si>
    <t>Adquisición de los uniformes de dotación acorde a las necesidades operativas.</t>
  </si>
  <si>
    <t>Compra de Dotación</t>
  </si>
  <si>
    <t>Entrega oportuna de la DOTACIÓN</t>
  </si>
  <si>
    <t>Cobertura del 100% de la entrega de Dotación al personal.</t>
  </si>
  <si>
    <t>Disminuición lesiones osteomusculares  y la incidencia enfermedades laborales a todo el personal de la empresa.</t>
  </si>
  <si>
    <t>Potenciación de la  productividad laboral y disminuir ausentismo por padecimientos o trastornos osteomusculares.</t>
  </si>
  <si>
    <t>Cobertura del 100% de los puestos requeridos</t>
  </si>
  <si>
    <t>Estabilizacion del sistema comercial Open-Smartflex y desarrollo del portal transaccional web.</t>
  </si>
  <si>
    <t>* Falta de interfaz contable automatizada entre el sistema comercial y administrativo-financiero.
* No se puede realizar envio masivo de las facturas a los clientes cada vez que realiza el proceso de facturacion y notificacion de peticiones.
* Frente a los acuerdos de pago y/o financiamientos no se puede detallar por conceptos sino toda la deuda del usuario.
* Impedimento en la aplicacion automático de los pagos en linea, afectando además el Recaudo, aumentando los reclamos y generando el pago de horas extras.
* No se cuenta con un portal transacional web para los usuarios en donde pueden realizar consultas, descargar factura y demas transacciones.</t>
  </si>
  <si>
    <t>Estabilizar el sistema comercial OPEN SMARTFLEX en la versión vigente que tiene EMDUPAR, para el funcionamiento integrado con el software administrativo y financiero, implementacion del portal transacional, corrección de diferentes funcionalidades y/o modulos que no estan adecuados a las necesidadaes actuales.</t>
  </si>
  <si>
    <t>Servicio</t>
  </si>
  <si>
    <t>La estabilización del software comercial Open-Smartflex tiene como alcance dar solucion a las diferentes fallas que presente actualmente el aplicativo tanto a nivel comercial como a nivel de interfaz con el software administrativo-financiero de la empresa, lo anterior implica los siguientes beneficios:
* Impacto externo a los usuarios-suscriptores se tendria una mejor prestacion del servicio y atencion al cliente que redunda en los indicadores de calidad.
* Impacto interno en el control de procesos de la gestion comercial y de diferentes actividades del area tecnica- operativa (SCRR, nuevas acometidas).
* Impacto interno y externo en la integracion entre los software de la empresa.
Indirectos:
* Impacto interno con la disminucion en las solicitudes por PQRS por conceptos de aplicacion de pagos y demas componetes comerciales.
* Impacto interno con la Mejora del indicador de recaudo.</t>
  </si>
  <si>
    <t>Se toma el proyecto de estabilizacion del sistema comercial actual dado lo siguiente:
* Se requiere  menor inversión presupuestal que si se tomara la opcion de  migrar a la última versión del Software COMERCIAL (OPEN SMARTFLEX).
* Realizar en este momento un proceso de migracion a un nuevo sistema comercial implica una alta demanda de tiempo y sumado los riesgos operativos.
* No hay aprovechamineto de  todos modulos del software comercial Open instalado actualmente.</t>
  </si>
  <si>
    <t>* Se benefician los usuarios y/o suscriptores con una mejor atencion y solucion a sus peticiones.
* Se benefician el area comercial de la empresa con el mejoramineto de los procesos comerciales.
* Se benefcicia el area financiera con el proceso de interfaz contable para el cargue.</t>
  </si>
  <si>
    <t>* Configurar la interfaz contable de acuerdo a las necesidades actuales incluyendo Normas intercionales de Información financiera.</t>
  </si>
  <si>
    <t>Proceso de Interfaz contable en Open-Smartflex,
asegurado al 100% de acuerdo con
las necesidades actuales de la parte
contable, incluyendo NIIF.</t>
  </si>
  <si>
    <t>Estabilizar el sistema comercial Open-Smartflex en cuanto a las siguientes funcionalidades:
* Enrutar los nuevos suscriptores.
* Enviar de forma individual y masiva las facturas a los correos.
* Enviar notificaciones de las peticiones realizadas.
* Crear formato de Notas DB o CR para aplicación masiva
* Facilitar la carga de diferidos por concepto.
* Aplicar pagos en linea.
* Modificar el modulo de CCGAC para gestionar y mostrar campos faltantes.
* Capacitar en el uso de modulos contratados actualmente.</t>
  </si>
  <si>
    <t xml:space="preserve">* Open-Smarflex estabilizado.
* Personal capacitado.
</t>
  </si>
  <si>
    <t>Implementar el portal transaccional Web para EMDUPAR.</t>
  </si>
  <si>
    <t>Portal Web habilitado para los usuarios (clientes externos)</t>
  </si>
  <si>
    <t xml:space="preserve">* Mejoramiento de los procesos comerciales internos.
* Facilitar los trámites de nuestros usuarios.
</t>
  </si>
  <si>
    <t>* Descongestionar la sala de atención al usuario
* Impactar positivamente el recaudo
* Mejorar el nivel de satisfacción del usuario</t>
  </si>
  <si>
    <t>* División de Sistemas de Información (EMDUPAR)
* Personal del area comercial de Emdupar.
* Alta direccion</t>
  </si>
  <si>
    <t>* La empresa Open (Partner).</t>
  </si>
  <si>
    <t>$245.000.000 aprox.</t>
  </si>
  <si>
    <t>Contractual: 1 mes.
Ejecución: 4 meses</t>
  </si>
  <si>
    <t xml:space="preserve">* Porcentaje de avance de la Interfaz = (Cantidad de módulos interfasados / Cantidad total de módulos)*100
* Porcentaje de items estabilizados = ( Cantidad de items estabilizados / Cantidad total de items a estabilizar) *100
* Porcentaje de capacitaciones dadas = (Cantidad de capacitaciones dadas / Total de capacitaciones a dar) *100
* Porcentaje avance portal web = (Cantidad de items implementados / Total de items a implementar) *100 </t>
  </si>
  <si>
    <t>Adquisición de un nuevo software administrativo-financiero para la empresa EMDUPAR.</t>
  </si>
  <si>
    <t>* No existe control automático sobre las operaciones realizadas por los usuarios del software ADMINISTRATIVO-FINANCIERO (SYSMAN).
* Inconsistencias en la conciliación de información Contable - Financiera.
*  Inacción e improductividad, lentitud de los procesos y necesidad de reprocesos.
* Falta de una interfaz contable con el software comercial.</t>
  </si>
  <si>
    <t>Adquirir e implementar un nuevo sistema ADMINISTRATIVO-FINANCIERO implementado en NUBE, que incluya el proceso transversal para la empresa en las Divisiónes de Contabilidad, Presupuesto, Tesorería, Nómina, Contratación y Alamcén e Inventarios</t>
  </si>
  <si>
    <t>Bien (software nuevo con sus respectivas licencias de uso)</t>
  </si>
  <si>
    <t>La adquisición e implementacion de un nuevo software administrativo-financiero que incluya los siguientes módulos:
o Presupuesto
    Alta de presupuesto
    Ejecución presupuestal
    Solicitud y Aprobación de traslado de presupuesto
    Liberación de reservas Escenarios presupuestales
o Contratos
    Generación de certificado de disponibilidad
    Solicitud de contrato
    Mantenimiento de contratos
o Contabilidad
    Procesos diarios
    Asentar comprobante
    Reversión de comprobante
    Anulación de comprobante
    Copia de comprobante
    Cierre contable
o Proveedores
    Creación / Mantenimiento
o Control de obligaciones
    Radicación de facturas
    Envío de facturas a aprobación
    Aprobación de facturas
    Nota débito / crédito
    Aplicación de Notas
    Solicitud de pago a terceros
    Aprobación de requisición de cheque
    Aprobación de solicitudes de efectivo
    Comprobación de solicitud de pagos a terceros
    Aprobación de comprobación de solicitud de pagos a terceros
    Aprobación de comprobación de requisición de cheque
    Devolución de anticipo
    Caja menor
    Anulación de facturas
    Reversión de facturas
    Descontabilizar notas
    Anulación de notas
    Desaplicar notas a facturas
o Pago a proveedores
    Distribución y aplicación de pagos
    Pagos anticipados
    Anulación de pagos
    Transferencias de pagos
    Impresión de documentos de pagos
    Contabilización de pagos
o Almacén
    Entradas
    Salidas
    Transferencia
    Regularización
    Recalculo de precios
o Costos ABC
   Ciclos de distribución
   Planillas de distribución
   Cuentas de distribución
   Carga de archivos
   Ejecución de proceso de costos ABC
   Reporte de costos ABC SUI
o Conciliación Bancaria
   Apertura de conciliación
   Conciliaciones bancarias
   Cierre de conciliación
   Reabrir conciliación
   Generar partidas conciliatorias
   Notas bancarias
   Anulación de notas bancarias
o Movimientos Bancarios
    Generación/actualización de movimientos
    Consulta/anulación/reversa de movimientos
o Activos Fijos
    Datos del activo
    Mantenimiento de activos
    Baja de activos
    Reactivación de un activo
    Proceso de ajuste y depreciación
o Informes principales:
    Certificado de disponibilidad presupuestal
    Certificado de registro presupuestal
    Certificado de disminución presupuestal
    Informes de presupuesto de ingresos / egresos (GRD)
    Comprobantes de egresos
    Informe de ejecución de cuentas x pagar (GRD)
    Generación de información Exógena (DIAN)
    Pagos o abonos en cuenta y retenciones practicadas
    Retenciones en la fuente que le practicaron
    Ingresos Recibidos
    Impuesto a las Ventas por Pagar (Descontable)
    Impuesto a las Ventas por Pagar (Generado) e Impuesto al Consumo
    Saldos de cuentas por pagar al 31 de diciembre
    Saldos de cuentas por cobrar al 31 de diciembre
    Información de las declaraciones tributarias, acciones y aportes e inversiones en bonos, certificados, títulos y demás inversiones tributarias
    Reportes de saldos por auxiliar
    Balance General
    Libro Mayor
    Libro Diario
    Impresión de comprobantes
    Reporte de comprobantes por estado
    Certificados y Declaración de Retención en la fuente
    Certificados y Declaración de Rete IVA
    Balance por Terceros
    Balance
    Estado de ganancia y perdidas
    Reporte de conceptos presupuestales
    Reporte de traslado de saldos
    Informe de escenarios presupuestales
    Informe de ejecución presupuestal
    Impresión de documentos presupuestales
    Listado de proveedores
    Movimientos de materiales
     Inventario de materiales
    Resumen de movimientos
    Reporte de contratos
    Estado de aprobaciones
    Listado de facturas por pagar
    Informe general de facturas
    Notas a proveedores
    Reporte general de pagos
    Listado de pagos
    Reporte de pagos a proveedores
    Reporte general de conciliación
    Reporte de costos ABC
    Informes CHIP y CUIPO
    Reportes de estados Financieros
    Flujo de efectivo
    Estado de cambios en el patrimonio
    Estado de situación financiera
    Estado de resultado integral</t>
  </si>
  <si>
    <t>El sistema SYSMAN presenta a menudo descuadres entre los módulos de nómina, almacén y contabilidad.  No hay integridad en la información, ya que el sistema permite acciones por el usuario final, las cuales derivan en inconsistencias, como por ejemplo que permita el borrado de un registro presupuestal, entre otras acciones.  Los informes no son suficientes para lo que exige actualmente la norma y toca terminarlos manualmente en Excel.  Se presentan incidencias que en ocasiones son atribuibles al sistema, donde el proveedor entra a corregir y enviar la nueva versión del módulo para su uso.  Además de lo anterior se suma que es una versión de más de 20 años, por lo que se considera una gran obsolescencia tecnológica.</t>
  </si>
  <si>
    <t>Todos los usuarios de las Divisiónes de Contabilidad, Tesorería, Presupuesto, Contratación, Nomina y Almacén</t>
  </si>
  <si>
    <t>Cotizar y adquirir el nuevo sistema administrativo y financiero</t>
  </si>
  <si>
    <t>Contrato para el suministro e implementación de un sistema administrativo y financiero</t>
  </si>
  <si>
    <t>Impementar el nuevo sistema administrativo y financiero</t>
  </si>
  <si>
    <t>Software Admtvo-Financiero</t>
  </si>
  <si>
    <t>Capacitar a los usuarios finales de los diferentes módulos</t>
  </si>
  <si>
    <t>Usuarios debidamente capacitados para el uso del nuevo sistema</t>
  </si>
  <si>
    <t>* Estabilizacion de los procesos financieros de la empresa.
* Generacion de estados financieros en tiempo real.
* No realizar procesos manueles que pueden conllevan a errores en la toma de decisiones.
* Integridad en la información
* Auitorías del sistema
*Usuarios debidamente capacitados</t>
  </si>
  <si>
    <t>* Mejora y oportunidad en la calidad de la Información reportada a los entes de control.</t>
  </si>
  <si>
    <t>* División de Sistemas de Información (EMDUPAR)
* Gestión Adtva - Financiera. (EMDUPAR)
* Gestión Humana. (EMDUPAR)
* Alta direccion</t>
  </si>
  <si>
    <t>* Proveedor del software.</t>
  </si>
  <si>
    <t>$388.000.000 aprox.</t>
  </si>
  <si>
    <t>Contractual: 1 mes.
Ejecución: 6 meses</t>
  </si>
  <si>
    <t>* Porcentaje de cumplimiento=(Mejoras requeridas/total de Mejoras)*100
*  Porcentaje de capacitaciones dadas = (Cantidad de capacitaciones dadas / Total de capacitaciones a dar) *100</t>
  </si>
  <si>
    <t>Renovación de los contratos de soporte directo, con los proveedores del Software.</t>
  </si>
  <si>
    <t>* Si ocurre una falla interna en cualquiera de los software de la empresa no se tiene soporte con el proveedor del mismo para resolver las fallas.
* Restricción para solucionar requerimientos de soporte, por fuera del conocimiento del soporte de primer nivel - División de Sistemas.
* No se tiene Mantenimiento, Capacitación  y Soporte a clientes internos y externos.</t>
  </si>
  <si>
    <t>Adquirir periódicamente el soporte de todos los Software vigentes en la entidad.</t>
  </si>
  <si>
    <t>* Soporte y mesa de ayuda para atender los requeriminetos, reportar fallas y errores de los distintos software con que cuenta la empresa para desarrollar sus actividades de las areas Comercial, Tecnico-operativa, Administrativa-financiera y de Gestión documental.</t>
  </si>
  <si>
    <t>Todo software que este implementado en una empresa requiere soporte por parte del proveedor del mismo, ya sea para atender errores y fallas, o para contar con capacitaciones y refuerzo en sus manejo, ademas de las actualizaciones por temas de normas que van cambiando.</t>
  </si>
  <si>
    <t>* Se benefician el area de TI con el soporte para atender cualquier tipo de falla de los aplicativos.
* Se beneficia el area de TI con las capacitataciones.
* Se benefician las areas en donde se manejen los software dado que se tendra un soporte para las dudas e inconsistencias que surjan.</t>
  </si>
  <si>
    <t>Brindar el soporte directo para el funcionamiento del sistema Comercial</t>
  </si>
  <si>
    <t xml:space="preserve">Contrato de soporte con el proveedor del sistema </t>
  </si>
  <si>
    <t>Brindar el soporte directo para el funcionamiento del software Administrativo-Financiero.</t>
  </si>
  <si>
    <t>Brindar el soporte directo para el funcionamiento del sistema de gestión documental</t>
  </si>
  <si>
    <t>* Continuidad de la operación administrativa-financiera, comercial, tecnica-operativa y de gestión documental.
* Estabilidad en el uso de los diferentes software de la empresa.
* Soporte para la solucion de errores en las aplicaciones.</t>
  </si>
  <si>
    <t>* Oportunidad en la continuidad de los servicios prestados a los usuarios
* Oportunidad en el reporte de Información a los entes de control.</t>
  </si>
  <si>
    <t>* División de Sistemas de Información (EMDUPAR)
* Usuarios de los sistemas.
* Alta direccion</t>
  </si>
  <si>
    <t>* $170.000.000 aprox. Soporte sistema comercial
* $66.000.000 aprox. Soporte sistema financiero y administrativo
* $12.000.000 Soporte Sistema de gestión documental</t>
  </si>
  <si>
    <t>Contractual: 1 mes.
Ejecución:  12 meses sin superar la vigencia actual.</t>
  </si>
  <si>
    <t>* Porcentaje de Incidentes reportados = (Incidentes solucionados/Total de incidentes)*100</t>
  </si>
  <si>
    <t>Adquisición de un sistema de digiturno para la sala de atencion a usuarios de la empresa EMDUPAR.</t>
  </si>
  <si>
    <t>* No existe Sistema de turnos en el área comercial (actual Sistema tiene deterioro definitivo).
* No se tiene estadisticas y tiempos de atencion al cliente.
* No se tiene control de los funcionarios para saber cuantos usuarios atienden y el nivel de satisfacción de los mismos.</t>
  </si>
  <si>
    <t xml:space="preserve">Adquirir e implementar un nuevo sistema de Digiturnos para modernizar la atención al usuario con opción de turnos móviles o vía APP </t>
  </si>
  <si>
    <t>Bien (Elementos fisicos y software nuevo con sus respectivas licencia de uso)</t>
  </si>
  <si>
    <t>Proyecto de Digiturno para la gestión y asignacion de turnos en la sala de atencion a usuarios que incluye dispositivo central para visualizacion de los turnos, atril de asignacion,  modulo de autogestion para duplicados de fcaturas y paz y salvo, reportes, estadisticas y tablero de control.</t>
  </si>
  <si>
    <t>Las tecnologias actuales nos permiten optimizar los procesos en las empresas, es asi como los sistemas de digiturno para la atencion al cliente mejoran y organizan la asignacion y atencion de los turnos en las salas de atencion al cliente.</t>
  </si>
  <si>
    <t>* Se beneficia el area comercial mejorando los servicios de atencion al cliente presencial en la sede de la empresa.</t>
  </si>
  <si>
    <t>* Cotizar y adquirir un sistema de gestión de turnos.</t>
  </si>
  <si>
    <t>Contrato para el suministro e implementación de un sistema de gestión de turnos</t>
  </si>
  <si>
    <t>Implementar el nuevo sistema de gestión de turnos</t>
  </si>
  <si>
    <t>Sistema de Gestión de turnos</t>
  </si>
  <si>
    <t>Capacitar a los usuarios finales</t>
  </si>
  <si>
    <t>* Mejora en los indicadores de calidad
* Organización en la entrega de turnos 
* Mejorar la experiencia de nuestros usuarios en la sala de atención al usuario
* Existencia de reportes para la toma de decisiones</t>
  </si>
  <si>
    <t>* Mayor control del personal de la sala de atencion a usuarios en la evaluacion del desempeño de sus labores.
* Mejorar el índice de satisfación de nuestros usuarios</t>
  </si>
  <si>
    <t>* División de Sistemas de Información (EMDUPAR)
* Gestión Comercial. (EMDUPAR)
* Usuarios finales del sistema.
* Alta direccion</t>
  </si>
  <si>
    <t>* Proveedor de la solución.</t>
  </si>
  <si>
    <t>$35.000.000 aprox.</t>
  </si>
  <si>
    <t>* Porcentaje de cumplimiento=(Items entregados/Items contratados)*100
*  Porcentaje de capacitaciones dadas = (Cantidad de capacitaciones dadas / Total de capacitaciones a dar) *100</t>
  </si>
  <si>
    <t>Realizar la compra de nuevas licencias para el incremento anual de los suscriptores en el sistema Open-Smartflex</t>
  </si>
  <si>
    <t>* Obstáculo para incluir los nuevos usuarios al sistema comercial OPEN SMARTFLEX.
* Obstáculo para generar la facturación mensual a la totalidad de suscriptores/usuarios, dada la falta de licencias de uso.
* Pérdidas comerciales al no suscribir aquellos nuevos usuarios para recaudo.</t>
  </si>
  <si>
    <t>Bien (licencias de uso Open-Smartflex)</t>
  </si>
  <si>
    <t>Adquisición o compra de 5.000 nuevas licencias para suscriptores en el sistema Open-Smartflex, con el fin de poder cumplir con el crecimiento de clientes según las nuevas suscripciones de usuarios que vaya presenteando el area comercial.</t>
  </si>
  <si>
    <t>Es indispensable y obligatorio en el sistema comercial Open-Smartflex la compra de licencias para la vinculacion y crecimineto en la base de datos de nuevos suscrptores cada vez que se esten por agotar las existentes.</t>
  </si>
  <si>
    <t>* Se beneficia el area comercial logrando incrementar el numero de suscriptores.
* Se beneficia el area comercial facturando mayor numero de usuarios.</t>
  </si>
  <si>
    <t>* Realizar proceso de compra de las 5000 licencias</t>
  </si>
  <si>
    <t>Contrato de suministro de 5000 licencias Software Open-Smartflex</t>
  </si>
  <si>
    <t>Realizar licenciamiento en la base de datos</t>
  </si>
  <si>
    <t>Total de productos facturables en el sistema comercial incrementado en 5000</t>
  </si>
  <si>
    <t>* Suscribir nuevos usuarios al sistema comercial OPEN SMARTFLEX.
* Facturar a los nuevos clientes.</t>
  </si>
  <si>
    <t>Incremento en la facturación y el recaudo</t>
  </si>
  <si>
    <t>* División de Sistemas de Información (EMDUPAR)
* Alta direccion</t>
  </si>
  <si>
    <t>La  empresa proveedora de las licencias</t>
  </si>
  <si>
    <t>$40.000.000 aprox.
Cada nuevos 5000 suscriptores.</t>
  </si>
  <si>
    <t>* Porcentaje de cumplimiento=(licencias aplicadas/total de licencias adquiridas)*100</t>
  </si>
  <si>
    <t>Realizar la compra de 10 licencias de Base de Datos ORACLE para poder implementar el software SICP entregado por Radian Colombia.</t>
  </si>
  <si>
    <t>* Impedimento para instalar el software SICP para el control de pérdidas comerciales.
* Restricción en la cantidad de accesos concurrentes de usuarios al sistema.</t>
  </si>
  <si>
    <t>Adquirir 10 licencias de ORACLE versión actualizada para la implementacion del sistema SICP.</t>
  </si>
  <si>
    <t>Compra de las 10 licencias ORACLE DB - Clientes, para la instalacion e implementacion del software SICP entregado por la empresa Radian Colombia según el contrato de colaboración empresarial suscrito en años anteriores.</t>
  </si>
  <si>
    <t>Todo software requiere un manejador de base de datos para el uso e implementacion del mismo, en este caso el sistema de control dde perdidas SICP tiene como manejador el Oracle por lo tanto es requerido para dichsa finalidad.</t>
  </si>
  <si>
    <t>* Se beneficia el area comercial con la implementacion del software para control de perdidas.</t>
  </si>
  <si>
    <t>* Realizar proceso de compra de las 10 licencias de ORACLE</t>
  </si>
  <si>
    <t>Contrato de suministro de 10 licencias de ORACLE</t>
  </si>
  <si>
    <t>* Instalar las licencias en el servidor destinado para el SICP</t>
  </si>
  <si>
    <t>Licencias de Oracle instaladas</t>
  </si>
  <si>
    <t>* Sistema SICP en funcionamiento</t>
  </si>
  <si>
    <t>*  Información relevante para la detección de pérdidas
* Normalización de usuarios
* Incremento del porcentaje de usuarios medidos</t>
  </si>
  <si>
    <t>* División de Sistemas de Información (EMDUPAR)
* Area comercial donde usaran el software.
* Alta direccion</t>
  </si>
  <si>
    <t>* Colaborador empresarial RADIAN COLOMBIA.</t>
  </si>
  <si>
    <t>$25.000.000 aprox.
10 licencias</t>
  </si>
  <si>
    <t>Adquisición y desarrollo de una nueva pagina web con funcionalidades actulizadas y que cumpla con los requisitos minimos para una E.S.P.</t>
  </si>
  <si>
    <t>* Incumplimiento de la Ley de Transparencia y Acceso a la Información Pública en su componente de accesibilidad inclusiva real y efectiva, afectando la calificación de la entidad en el ITA de la PGN.
* La página web no es "responsive design" (diseño WEB adaptable).</t>
  </si>
  <si>
    <t>Contratar el rediseño y  actualización del sitio WEB de EMDUPAR S.A. E.S.P.</t>
  </si>
  <si>
    <t>Servicio (pagina web)</t>
  </si>
  <si>
    <t>Proyecto de adquisicion y desarrollo de una nueva pagina web que cumpla con las especificaciones para entidades prestadoras de servicios publicos y con las normas vigentes actuales, que sea mas interactiva y amigable con los internautas ya sea accediendo desde una PC o desde un dispositivo movil.</t>
  </si>
  <si>
    <t>Es necesario actualizar la pagina web de la empresa ya que no cumple en varios items con las normas actuales requeridas en entidades de servicios publicos.</t>
  </si>
  <si>
    <t>Se benefician nuestros usuarios con una nueva pagina web que este acorde a los requisitos minimos de ley y normas de TICS vigentes.</t>
  </si>
  <si>
    <t>* Cotizar el servicio de diseño e implementación de una nueva página WEB para EMDUPAR</t>
  </si>
  <si>
    <t>Contrato de prestación de servicios</t>
  </si>
  <si>
    <t>* Levantamiento de información para definir el alcance</t>
  </si>
  <si>
    <t>Nuevo sitio WEB en producción</t>
  </si>
  <si>
    <t>* Mejorar la experiencia de nuestros clientes al hacer uso del nuevo sitio WEB.
* Sitio cumpliendo con el componente de Accesibilidad</t>
  </si>
  <si>
    <t>* Facilitar a nuestros usuarios la realización de trámites en línea
* Incrementar el número de usuarios que frecuentan nuestro sitio WEB</t>
  </si>
  <si>
    <t>$70.000.000 aprox.</t>
  </si>
  <si>
    <t>Contractual: 1 mes.
Ejecución:  4 meses.</t>
  </si>
  <si>
    <t>*Porcentaje de cumplimiento=(Items desarrollados/Items Contratados)*100</t>
  </si>
  <si>
    <t>Cambio de pasarela de pagos actual a una con mejores servicios para la ejecucion y aplicación de los pagos en linea.</t>
  </si>
  <si>
    <t>No existe una pasarela de pagos electrónicos amigable ni flexible para los usuarios.  La actual pasarela genera mayor comisión por transacción que otras pasarelas posibles.</t>
  </si>
  <si>
    <t>Realizar el convenio con otra(s) pasarela(s) de pagos que ofrezca cubrir las necesidades planteadas para la APP y el sitio WEB transaccional y que los pagos sean aplicados en línea en el sistema COMERCIAL de EMDUPAR</t>
  </si>
  <si>
    <t>Implementar una nueva pasarela de pagos que permita  el ingreso del codigo de usuario para realizar los pagos y que sea mas resumido y eficiente el proceso, permitiento la conexión con el software comercial de la empresa para aplicar los pagos de forma on line.</t>
  </si>
  <si>
    <t>Usuarios de la pagina web que podran realizr el proceso de pago mas facil y agil.</t>
  </si>
  <si>
    <t>Cotizar el servicio por bolsa de transacciones con otra pasarela de pagos (por ejemplo EPAYCO)</t>
  </si>
  <si>
    <t>Servicio de pasarela de pagos habilitada</t>
  </si>
  <si>
    <t>* Facilidad de acceso para el usuario final por medio del código de usuario.
* Opción de pagos parciales a través de la pasarela.
* Para cuando se tenga el portal o la APP, la aplicación de los pagos en línea en el sistema comercial</t>
  </si>
  <si>
    <t>* Aumento del recaudo
* Disminución de los reclamos por pagos no aplicados
* Aumento de la satisfacción de nuestros usuarios</t>
  </si>
  <si>
    <t>* División de Sistemas de Información (EMDUPAR)
*División de Tesoreria (EMDUPAR)
* Alta direccion</t>
  </si>
  <si>
    <t>* Proveedor de la nueva pasarela de pagos.
* Proveedor del sistema comercial</t>
  </si>
  <si>
    <t>$14.000.000 aprox.</t>
  </si>
  <si>
    <t>Contractual: 1 mes.
Ejecución:  1 Año</t>
  </si>
  <si>
    <t>* Porcentaje de cumplimiento=(Convenio realizado/Convenios proyectados)*100</t>
  </si>
  <si>
    <t>Adquisición de un sistema biometrico para el control de ingreso y salida de los funcionarios de la empresa EMDUPAR.</t>
  </si>
  <si>
    <t>Adquisición o compra de un sistema de control Biometrico-facial que permita procesar el registro de las entradas y salidas de los empleados de la empresa y a su vez genere distintos resumnes tales como Horas extras, ausentismo laboral, entre otros.</t>
  </si>
  <si>
    <t>Impedimento para realizar el control de ausencias, horas extras y registro en el ingreso y salida del personal de la empresa en los horario laborales.</t>
  </si>
  <si>
    <t>* Se beneficia el area de gestión humana para poder ejercer el control del personal de la empresa en el ejercicio de sus actividades diarias.</t>
  </si>
  <si>
    <t>* Realizar proceso de compra y aplicarlo en el sistema inmediatamente.</t>
  </si>
  <si>
    <t>Sistema Biometrico</t>
  </si>
  <si>
    <t>* Generacion de reportes y resumenes de las ausencias laborales</t>
  </si>
  <si>
    <t>Reportes biometrico</t>
  </si>
  <si>
    <t>Reporte del ingreso y salida del personal que reporta horas extras para su respectiva verificación.</t>
  </si>
  <si>
    <t xml:space="preserve">* Mejoramiento en el control de la entrada y salida de lo empleados
* Reportes inmediatos de faltas en entrada o salida
</t>
  </si>
  <si>
    <t>* Reducción en la tasa de ausentismo</t>
  </si>
  <si>
    <t>* División de Sistemas de Información (EMDUPAR)
* Gestión de talento humano (EMDUPAR)
* Alta direccion</t>
  </si>
  <si>
    <t>Proveedor del sistema biometrico</t>
  </si>
  <si>
    <t>$10.000.000 aprox.</t>
  </si>
  <si>
    <t>* Porcentaje de cumplimiento=(Biométrico en funcionamiento/Biométrico Contratado)*100</t>
  </si>
  <si>
    <t>Cambio del medio de comunicación implementado en el PBX de la empresa</t>
  </si>
  <si>
    <t>E1 de voz contratado como servicio de telefonía con un costo mayor el de una troncal SIP.</t>
  </si>
  <si>
    <t>Adquirir el servicio de telefonía de una troncal SIP de 5 canales durante 36 meses.</t>
  </si>
  <si>
    <t xml:space="preserve">Contratar servicio de troncal SIP de 5 canales para la recepción de las llamdas al PBX de EMDUPAR.  </t>
  </si>
  <si>
    <t>Pérdidas económicas dado que se está pagando un valor considerable (Con Movistar está en $ 1 millón aprox.) y se aprovecha sólo por 1 cliente interno: La recepcionista</t>
  </si>
  <si>
    <t>* Se benefician los usuarios que realizan reportes y llamadas al PBX de la empresa</t>
  </si>
  <si>
    <t>* Realizar proceso de compra con el proveedor que se defina</t>
  </si>
  <si>
    <t>Contrato de compra del servicio</t>
  </si>
  <si>
    <t>* Recibir la troncal SIP en funcionamiento</t>
  </si>
  <si>
    <t>Troncal SIP funcionando</t>
  </si>
  <si>
    <t>* Instrumentos y/ó Medios Modernos de apoyo para optimizar el funcionamiento.
* Disminucion de los costos en los servicios.</t>
  </si>
  <si>
    <t>La  empresa proveedora del servicio telefonia.</t>
  </si>
  <si>
    <t>$13.000.000 aprox.</t>
  </si>
  <si>
    <t>* Porcentaje de cumplimiento=(Troncal SIP en funcionamiento/Troncal SIP Contratada)*100</t>
  </si>
  <si>
    <t>Comprar e implementar un nuevo sistema de circuito cerrado de camaras de vigilancia en la sede PTAP.</t>
  </si>
  <si>
    <t>Se tiene actualmente deterioro total del Sistema de cámaras de vigilancia de la PTAP, el cual no esta funcionando.</t>
  </si>
  <si>
    <t>Adquirir e implementar un Sistema de circuito cerrado de cámaras de vigilancia en la sede PTAP, con imagen FHD y acceso remoto desde la sede administrativa de la empresa.</t>
  </si>
  <si>
    <t>Adquisición o compra de un sistema de circuito cerrado de vigilancia en la sede PTAP, de acuerdo a las necesidades que plantee el Jefe de Gestión Técnica, para ejercer el control de ingreso y salida y monitoreo 24 horas de dia.</t>
  </si>
  <si>
    <t>* Ausencia de Monitoreo y Evidencias para protección de funcionarios y de activos, e investigaciones.
*Obstáculo para realizar el monitoreo por carencia de evidencias ante situaciones de hurto y accidentes en la PTAP, sin control de ingreso y salida a la misma.</t>
  </si>
  <si>
    <t>* Se beneficia la división de Producción con el control de los ingresos y salidas a la sede PTAP y las evidencias filmicas en caso de presentarse cualquier evento.</t>
  </si>
  <si>
    <t>* Realizar proceso de compra del sistema de video vigilancia</t>
  </si>
  <si>
    <t>Contrato de compra del sistema de video vigilancia</t>
  </si>
  <si>
    <t>Recibir el sistema de video vigilancia bajo las condiciones solicitadas</t>
  </si>
  <si>
    <t>Circuito cerrado de video vigilancia.</t>
  </si>
  <si>
    <t>* Instrumentos y/ó Medios Modernos de apoyo para optimizar el funcionamiento.
* Control de los accesos.</t>
  </si>
  <si>
    <t>* Aseguramiento de los bienes ubicados en la PTAP</t>
  </si>
  <si>
    <t>* División de Sistemas de Información (EMDUPAR)
* División de Producción.
* Alta direccion</t>
  </si>
  <si>
    <t>La  empresa proveedora del sisitema de video vigilancia.</t>
  </si>
  <si>
    <t>$25.000.000 aprox.</t>
  </si>
  <si>
    <t>* Porcentaje de cumplimiento=(Cámaras instaladas/Total de cámaras contratadas)*100</t>
  </si>
  <si>
    <t>Adquisicion de 15 escáneres para distribuirlos en cada una de las áreas de la empresa y se realice la digitalización de los documentos en el sistema de gestión documental Orfeo.</t>
  </si>
  <si>
    <t xml:space="preserve">No existe la debida implementación del Sistema de GESTIÓN DOCUMENTAL y por ende no hay la digitalización. </t>
  </si>
  <si>
    <t>Adquisicion o compra de 15 escáneres para distribuirlos en cada una de las areas de la empresa y de esta forma todas las areas puedan implementar el sistema de gestion documental ORFEO para la digitalizacion de los documentos y comunicaciones internas y externas, peticiones y solicitudes que se manejan dia a dia en la empresa.</t>
  </si>
  <si>
    <t>* Impedimento de entrar a producción con el Sistema de GESTIÓN DOCUMENTAL.
* Con la digitalizacion de los documnetos se tiene mejor control y trazabilidad en el sistema.</t>
  </si>
  <si>
    <t xml:space="preserve">* Se benefician todas las Gestiones y Divisiones de la empresa </t>
  </si>
  <si>
    <t>* Realizar proceso de compra de los 15 escáneres</t>
  </si>
  <si>
    <t>Contrato de compra de los escáneres</t>
  </si>
  <si>
    <t>Recibo e instalación de los escáneres en las Divisiones y Gestiones</t>
  </si>
  <si>
    <t>Escáneres Instalados</t>
  </si>
  <si>
    <t xml:space="preserve">* Instrumentos y/ó Medios Modernos de apoyo para optimizar el funcionamiento.
* Apoyo a los procesos de gestión documental en las diferentes Divisiones y Gestiones
</t>
  </si>
  <si>
    <t>* Protección de los documentos digitalizados</t>
  </si>
  <si>
    <t>* División de Sistemas de Información (EMDUPAR)
* Oficina Gestión documental.
* Alta direccion</t>
  </si>
  <si>
    <t>La  empresa proveedora de los escáneres.</t>
  </si>
  <si>
    <t>$45.000.000 aprox.</t>
  </si>
  <si>
    <t>* Porcentaje de cumplimiento=(Escáneres instalados/Total de escáneres contratados)*100</t>
  </si>
  <si>
    <t>Realizar la compra de 1 licencia de CorelDraw y 1 licencia de Photoshop en sus última versión.</t>
  </si>
  <si>
    <t>* Impedimento para realizar diseños graficos para su respectiva publicación en la pagina web y redes sociales.
* Impedimento para modificar el diseño de la factura comercial que se envia a los usuarios.</t>
  </si>
  <si>
    <t>Adquirir el licenciamiento de CorelDraw y de Photoshop en ultima versión actualizada.</t>
  </si>
  <si>
    <t>Adquisición o compra de 1 licencia de CorelDraw para instalarla en el areas de Sistemas y asi contar con la herramienta para realizar las modificaciones de la factura comercial de la empresa y demas diseños graficos que se requieran y 1 licencia de Photoshop para instalarla en el area de comuniciones para contar con las herraminetas de diseño y creacion de imagenes que seran publicadas en la pagina web y en las redes sociales de la empresa.</t>
  </si>
  <si>
    <t>* Atraso total en lo tecnológico-administrativo para apoyar las actividades de comunicaciones y del area comercial de la empresa.</t>
  </si>
  <si>
    <t>* Se beneficia el area comercial con la modificacion en cualquier momento del diseño de la factura.
* Se beneficia la empresa con la publicacion de imágenes corporativas y de noticias a la comunidad.</t>
  </si>
  <si>
    <t>* Realizar proceso de compra de las licencias</t>
  </si>
  <si>
    <t>Contrato de compra</t>
  </si>
  <si>
    <t>instalar las licencias en las areas que lo requieren.</t>
  </si>
  <si>
    <t>* Instrumentos y/ó Medios Modernos de apoyo para optimizar el funcionamiento.
* Mejorar los procesos de las áreas de comunicaciones y comercial</t>
  </si>
  <si>
    <t>* Proyeccción de una mejor imagen de empresa</t>
  </si>
  <si>
    <t>* División de Sistemas de Información (EMDUPAR)
* Oficina de Comunicaciones.
* Alta direccion</t>
  </si>
  <si>
    <t>La  empresa proveedora de los Software.</t>
  </si>
  <si>
    <t>* Corell Draw $3.000.000 aprox.
* Photo Shop $1.500.000 aprox.</t>
  </si>
  <si>
    <t>* Porcentaje de cumplimiento=(Cantidad de Licencias instaladas/Total de licencias contratadas)*100</t>
  </si>
  <si>
    <t>Realizar el diseño, suministro e implementación del cableado estructurado de la sede administrativa y sede PTAP de la empresa EMDUPAR.</t>
  </si>
  <si>
    <t>Obsolescencia del Sistema o el Internet en algunas oficinas, afectando con frecuencia su normal funcionamiento. Los Switches causan bloqueos constantes, adicionalmente el cableado esta fraccionado en varios tramos.</t>
  </si>
  <si>
    <t>Adquirir un nuevo Sistema de Cableado Estructurado en las 2 sedes (Administrativa-PTAP) que incluya red de datos, voz  y energía regulada.</t>
  </si>
  <si>
    <t>Proyecto de diseño, suministro e implementación del cableado estructurado para el area administrativa de la empresa EMDUPAR, que incluye cableado de datos, cableado de energia regulada y cableado de voz, incluyendo equipos logicos en el datacenter.</t>
  </si>
  <si>
    <t>* Actualmente la sede administrativa y la PTAP cuentan con un cableado estructurado deficiente y con fallas, el cual tiene mas de 20 años de antigüedad, este mismo esta estructurado en una categoria de cable 5e que no brinda la velocidad adecuada para la actualidad y a la vez se encuentra fraccionado en muchos tramos de su recorrido, incluyendo switchs antiguos que no garantizan una trasmision de datos adecuada.
* Por otra parte no hay comunicacion de voz entre las distintas oficinas debido a la carencia de dicho sistema.</t>
  </si>
  <si>
    <t>* Se beneficia la empresa en general con la implementacion del cableado estructurado para garantizar la transmición de datos entre los computadores y mejorar la velocidad de procesamiento de la informacion.</t>
  </si>
  <si>
    <t>Realizar cotizaciones con difrentes empresas y evaluar el mejor diseño y propuesta</t>
  </si>
  <si>
    <t>Cotización del proyecto</t>
  </si>
  <si>
    <t>Implementación y puesta en marcha del proyecto en las 2 sedes de la empresa</t>
  </si>
  <si>
    <t>cabelado estructurado</t>
  </si>
  <si>
    <t>Evaluacion y cambio del cableado antiguo al nuevo, pruebas de velocidad y continuidad.</t>
  </si>
  <si>
    <t>* Mejoramiento de la velocidad de transmición de la información.
* Estabilidad en la comunicación de datos.
* Comunicación de voz entre una oficina y otra.</t>
  </si>
  <si>
    <t>* Division de Sistema de Informacion (EMDUPAR)
* Alta direccion</t>
  </si>
  <si>
    <t>Empresa contratista para el proyecto.</t>
  </si>
  <si>
    <t>$400.000.000 aprox.</t>
  </si>
  <si>
    <t xml:space="preserve">Fondo Empresarial </t>
  </si>
  <si>
    <t>Contractual: 1 mes.
Ejecución:  6 meses.</t>
  </si>
  <si>
    <t xml:space="preserve">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t>
  </si>
  <si>
    <t>Implementar el calendario de facturacion anual, siendo este el que de la ruta a seguir en el año, manejando los periodos de consumo, reparto y fechas limites de pago con variaciones menor a 2 dias maximo.</t>
  </si>
  <si>
    <t>3 meses</t>
  </si>
  <si>
    <t xml:space="preserve">Recuperación del valor público en la prestación del servicio de aseo en Valledupar. </t>
  </si>
  <si>
    <t>5.1. Destrucción de valor con la sesión de la prestación del servicio de aseo</t>
  </si>
  <si>
    <t xml:space="preserve">Incrementar la participación accionaria de EMDUPAR S.A. E.S.P en ASEO DEL NORTE S.A E.S.P. </t>
  </si>
  <si>
    <t xml:space="preserve">Acciones de la sociedad ASEO DEL NORTE S.A E.S.P. </t>
  </si>
  <si>
    <t>5. Supervisión Servicio de Aseo</t>
  </si>
  <si>
    <t>La cesión del servicio de aseo por parte de EMDUPAR S.A. E.S.P. a ASEO DEL NORTE S.A. E.S.P. generó una degradación en la calidad y eficiencia del servicio, afectando el valor público para los ciudadanos de Valledupar. Mediante la mayor participación accionaria de EMDUPAR en ASEO DEL NORTE, se busca recuperar el control y la gestión eficiente del servicio de aseo, garantizando una mejora en la satisfacción de los usuarios y en la calidad de vida de la población.</t>
  </si>
  <si>
    <t xml:space="preserve">Con la ejecución del proyecto, se beneficiará, principalmente, EMDUPAR S.A. E.S.P., quien fortalecerá su sostenibilidad financiera. Así mismo, se beneficiarán los usuarios del servicio público de aseo de Valledupar, quienes percibirán mejoras en términos de calidad, cobertura y continuidad del servicio prestado por ASEO DEL NORTE S.A E.S.P. </t>
  </si>
  <si>
    <t xml:space="preserve">Realizar análisis financiero, legal y de mercado para determinar la viabilidad de aumentar la participación accionaria. </t>
  </si>
  <si>
    <t xml:space="preserve">Informe financiero, legal  y de mercado que respalde la viabilidad del aumento de participación.  </t>
  </si>
  <si>
    <t xml:space="preserve">Negociar con los accionistas actuales de ASEO DEL NORTE S.A. E.S.P. para adquirir mayor participación accionaria. </t>
  </si>
  <si>
    <t xml:space="preserve">Acuerdos de negociación alcanzados con los accionistas actuales de ASEO DEL NORTE S.A. E.S.P. </t>
  </si>
  <si>
    <t xml:space="preserve">Establecer mecanismos legales y administrativos para garantizar el aumento de participación de EMDUPAR S.A. E.S.P en ASEO DEL NORTE S.A. E.S.P. </t>
  </si>
  <si>
    <t xml:space="preserve">Documento legal y administrativo para el aumento de la participación accionaria. </t>
  </si>
  <si>
    <t xml:space="preserve">Garantizar recursos para EMDUPAR S.A. E.S.P. </t>
  </si>
  <si>
    <t xml:space="preserve">Fortalecimiento de lo público. </t>
  </si>
  <si>
    <t>Profesionales de la Dirección de Proyectos y Gestión Ambiental</t>
  </si>
  <si>
    <t xml:space="preserve">Profesionales Fondo Empresarial </t>
  </si>
  <si>
    <t>1 año</t>
  </si>
  <si>
    <t xml:space="preserve">Porcentaje (%) de acciones adquiridas por EMDUPAR en la sociedad de en ASEO DEL NORTE S.A E.S.P. </t>
  </si>
  <si>
    <t xml:space="preserve">Número (#) de Informes de respaldo de viabilidad para el aumento de participación de EMDUPAR en la sociedad de ASEO DEL NORTE S.A E.S.P.  elaborados </t>
  </si>
  <si>
    <t xml:space="preserve">Número (#)  de acuerdos de negociación alcanzados con los accionistas actuales de ASEO DEL NORTE S.A. E.S.P. </t>
  </si>
  <si>
    <t xml:space="preserve">Número (#) de documento legales y administrativos para el aumento de la participación accionaria elaborados. </t>
  </si>
  <si>
    <t xml:space="preserve">Optimización de la gestión empresarial de EMDUPAR S.A. E.S.P en la participación del servicio de aseo público prestado en Valledupar. </t>
  </si>
  <si>
    <t xml:space="preserve">5.2. Ineficiente gestión empresarial sobre la participación en otras empresas. </t>
  </si>
  <si>
    <t>Optimizar la gestión empresarial de EMDUPAR S.A. E.S.P.  en cuanto a la participación en la sociedad accionaria de ASEO DEL NORTE S.A. E.S.P., mediante la garantía de una interventoría integral y veraz del servicio público de aseo en Valledupar.</t>
  </si>
  <si>
    <t>Recursos necesarios para fortalecer la interventoría del servicio de aseo, como personal calificado, manuales, vehículos, equipos y herramientas modernas.</t>
  </si>
  <si>
    <t>El proyecto se enfocará en abordar los desafíos de gestión empresarial de EMDUPAR, específicamente en relación con la participación en la sociedad accionaria de ASEO DEL NORTE y la interventoría del servicio de aseo en Valledupar.</t>
  </si>
  <si>
    <t>Mediante la implementación de una interventoría integral, se busca garantizar que todas las actividades relacionadas con la prestación del servicio de aseo cumplan con los estándares establecidos y se realicen de manera adecuada. Esto incluye la supervisión de las operaciones técnicas, el adecuado funcionamiento de los equipos y maquinarias, la correcta gestión administrativa y financiera, así como el cumplimiento de las normativas ambientales y de salud.
El fortalecimiento de la interventoría también permitirá una mayor transparencia en la gestión del servicio, facilitando la rendición de cuentas a los usuarios y a las autoridades competentes. Asimismo, ayudará a identificar posibles áreas de mejora y tomar acciones correctivas de manera oportuna, evitando posibles problemas o deficiencias en la prestación del servicio.</t>
  </si>
  <si>
    <t xml:space="preserve">  La población objetivo de este proyecto es la comunidad del municipio de Valledupar que se beneficia del servicio público de aseo prestado por Aseo del Norte S.A. E.S.P. Esto incluye a los hogares, establecimientos comerciales, instituciones públicas y privadas, y cualquier otro usuario del servicio de aseo en Valledupar. Al mismo tiempo que al municipio que se beneficia con la ejecución del PGIRS y EMDUPAR S.A. E.S.P con la garantía de los recursos. </t>
  </si>
  <si>
    <t>Establecer claridad técnica, administrativa, comercial, financiera y jurídica sobre el convenio que rige la interventoría del servicio público de aseo prestado en Valledupar por ASEO DEL NORTE S.A. E.S.P</t>
  </si>
  <si>
    <t xml:space="preserve">Revisión y actualización del convenio de interventoría integral para incluir responsabilidades y  obligaciones claras de las partes  </t>
  </si>
  <si>
    <t>Realizar reingeniería sobre el esquema organizacional, los procesos, procedimientos, roles, funciones, perfiles, responsabilidades y competencias de EMDUPAR S.A. E.S.P en el servicio de interventoría integral del servicio público de aseo prestado por ASEO DEL NORTE S.A. E.S.P. en Valledupar.</t>
  </si>
  <si>
    <t>Producto: Manual de interventoría integral del servicio público de aseo prestado en Valledupar. 
- Diseño y actualización del esquema organizacional.
- Elaboración de procesos y procedimientos claros y eficientes. 
- Definición de roles, funciones, perfiles, responsabilidades y competencias.</t>
  </si>
  <si>
    <t>Establecer mecanismos de control y seguimiento de la inversión de los recursos cobrados por el servicio.</t>
  </si>
  <si>
    <t>Sistemas de control y seguimiento financiero.</t>
  </si>
  <si>
    <t>Efectividad en la interventoría realizada</t>
  </si>
  <si>
    <t>Garantizar que el servicio de aseo sea de calidad y acorde con lo establecido en la Ley.</t>
  </si>
  <si>
    <t>Número (#) de convenios de interventoría integral del servicio público de aseo revisados, actualizados y firmados por las partes</t>
  </si>
  <si>
    <t xml:space="preserve">Fondo Empresarial- EMDUPAR  </t>
  </si>
  <si>
    <t xml:space="preserve">Número (#) de Manuales de Interventoría Integral del Servicio Público de Aseo elaborados </t>
  </si>
  <si>
    <t xml:space="preserve">2 meses </t>
  </si>
  <si>
    <t xml:space="preserve">Porcentaje (%) de implementación y uso efectivo del nuevo esquema organizacional de la interventoría integral del servicio público de aseo. </t>
  </si>
  <si>
    <t xml:space="preserve">ASEO DEL NORTE RECURSO DE LA SUPERVISION </t>
  </si>
  <si>
    <t xml:space="preserve">Porcentaje (%) cumplimiento de los procesos y procedimientos establecidos para la interventoría integral del servicio público de aseo. </t>
  </si>
  <si>
    <t xml:space="preserve">EMDUPAR </t>
  </si>
  <si>
    <t>Resultado de evaluación de los roles, funciones, perfiles, responsabilidades y competencias definidos.</t>
  </si>
  <si>
    <t xml:space="preserve">ASEO DEL NORTE </t>
  </si>
  <si>
    <t xml:space="preserve">Disponibilidad de recursos necesarios para la interventoría integral del servicio público de aseo. </t>
  </si>
  <si>
    <t xml:space="preserve">FONDO EMPRESARIAL </t>
  </si>
  <si>
    <t xml:space="preserve">4 meses </t>
  </si>
  <si>
    <t>Porcentaje (%) de mejoramiento del control y seguimiento financiero</t>
  </si>
  <si>
    <t xml:space="preserve">Optimización de la gestión empresarial de EMDUPAR S.A. E.S.P en la participación del servicio de Disposición Final prestado en Valledupar. </t>
  </si>
  <si>
    <t>Optimizar la gestión empresarial de EMDUPAR S.A. E.S.P en su participación accionaria en la sociedad de  ASEOUPAR S.A. E.S.P</t>
  </si>
  <si>
    <t>Servicios especializados en valoración de activos y servicios para determinar la justa valoración de los aportes de EMDUPAR y establecer los ingresos por el predio cedido y el servicio de supervisión.</t>
  </si>
  <si>
    <t>Este proyecto se enfocará en establecer un esquema de valoración justa de los aportes de EMDUPAR S.A. E.S.P. en ASEOUPAR, así como en generar ingresos por el usufructo del predio cedido y por el servicio de supervisión prestado por EMDUPAR.</t>
  </si>
  <si>
    <t>La ineficiente gestión empresarial de EMDUPAR en su participación accionaria en ASEOUPAR ha generado una desvalorización de los aportes realizados y la falta de remuneración por el servicio de supervisión. Esta situación afecta negativamente la rentabilidad y sostenibilidad de EMDUPAR y no valora adecuadamente su contribución en el relleno sanitario. Por lo tanto, es necesario implementar un proyecto que solucione este problema y genere ingresos justos para EMDUPAR.</t>
  </si>
  <si>
    <t>La población beneficiada directamente por este proyecto son los accionistas de EMDUPAR, quienes verán una mejora en la valoración de sus aportes y un aumento en los ingresos generados por el predio cedido y el servicio de supervisión. Además, la población en general se beneficiará al contar con un servicio de disposición final de residuos más eficiente y sostenible.</t>
  </si>
  <si>
    <t xml:space="preserve">Realizar una valoración justa de los aportes de EMDUPAR en la sociedad accionaria de ASEOUPAR. </t>
  </si>
  <si>
    <t>Servicios profesionales especializados  en valoración de activos y participaciones accionarias.</t>
  </si>
  <si>
    <t>Establecer un mecanismo de generación de ingresos por el usufructo del predio cedido y por el servicio de supervisión prestado por EMDUPAR</t>
  </si>
  <si>
    <t>Propuesta de tarifas justas y competitivas.</t>
  </si>
  <si>
    <t>Implementar un sistema de control y seguimiento de los ingresos generados</t>
  </si>
  <si>
    <t>Sistema de control financiero implementado y operativo</t>
  </si>
  <si>
    <t>emdupar</t>
  </si>
  <si>
    <t xml:space="preserve">Número (#)  de acuerdos de negociación alcanzados con los accionistas actuales de ASEUPAR S.A. E.S.P. para la valorización de aportes y del servicio de supervisión. </t>
  </si>
  <si>
    <t>Número (#) de propuesta de estructuración de tarifas justas y competitivas para el usufructo del predio y la prestación del servicio de supervisión.</t>
  </si>
  <si>
    <t>Porcentaje (%) de incremento en los ingresos generados por el predio cedido y el servicio de supervisión prestado.</t>
  </si>
  <si>
    <t>Número de informes financieros generados y revisados.</t>
  </si>
  <si>
    <t>Planeación de los ingresos asociados a la tarifa</t>
  </si>
  <si>
    <t>Ineficiente o Inexistente gestión en la administración y control del recurso financiero.</t>
  </si>
  <si>
    <t>Garantizar la planeación financiera de los ingresos obtenidos via tarifa para destinarlo según la ejecución de gastos administrativos, operativos, inversiones y tasas ambientales.</t>
  </si>
  <si>
    <t xml:space="preserve">SERVICIO
La Gestión Comercial debera contratar la actualización particular de las tarifas, que permitan dar una solución al problema encontrado.
</t>
  </si>
  <si>
    <t>8. Financiero-Contable-Presupuestal y Tributario</t>
  </si>
  <si>
    <t>Se reforzara las competencias técnicas tarifarias que permitan a los funcionarios de la Empresa, realizar la planeación financiera adecuada y se obtendra mediante una firma contratista experta en tarifa la revisión y posible aumento de los Costos medios de referencia.</t>
  </si>
  <si>
    <t xml:space="preserve"> La planeación financiera de la empresa por cada uno de los servicios prestados redunda en coberturas de los costos, los gastos y las inversiones dentro del nuevo proceso del plan de acción. Se tendría un conocimiento amplio y oportuno de las necesidades de recursos y la manera de sustentarlos vía ajustes en las diferentes áreas. 
Construcción proyecciones financieras y flujo de caja por servicio y por componente tarifario.</t>
  </si>
  <si>
    <t>Emdupar S.A. E.S.P.</t>
  </si>
  <si>
    <t>Capacitar al personal inmerso en actividades de decisión que impacten las tarifas en el conocimiento regulatorio para su desarrollo y ejecución y asi poder designar lideres profesionales encargados del manejo de la información por gestión.</t>
  </si>
  <si>
    <t>Capacitación en Servicios Públicos (Acueducto y Alcantarillado) y Tarifas</t>
  </si>
  <si>
    <t xml:space="preserve">Hacer la planeación por ingresos de la tarifa – costos administrativos, costos operativos generales, costos operativos particulares, inversiones, tasas ambientales y otros recursos </t>
  </si>
  <si>
    <t>Planeación Financiera</t>
  </si>
  <si>
    <t xml:space="preserve">Las decisiones financieras se tomaran en base a las ejecucion de los recursos de ingreso según los costos medio de referencia, que permitiran tomar desiciones que aseguren la suficiencia financiera  </t>
  </si>
  <si>
    <t>Marco Tarifario</t>
  </si>
  <si>
    <t>Ajuste de Tarifas</t>
  </si>
  <si>
    <t>Mayores Ingresos e inversiones.</t>
  </si>
  <si>
    <t>Agente Especial, Gestión de Planeación, Gestión Comercial, Gestión Financiera, Gestión Juridica, Gestión Técnica, Gestión Humana.</t>
  </si>
  <si>
    <t>Usuarios de la Entidad</t>
  </si>
  <si>
    <t>Por Cuantificar</t>
  </si>
  <si>
    <t>Fondo Empresarial</t>
  </si>
  <si>
    <t>Realizar la actualización del Marco Tarifario, la adquisición del software que garantice el manejo de los ingresos bajo tarifas, Establecer la División de Costos ABC de la Entidad y  capacitar al personal que hace parte del comité SUI con la finalidad de delegar lideres por gestión encargados de el manejo y ejecución de los ingresos obtenidos vias Tarifas</t>
  </si>
  <si>
    <t>Control y Manejo del Recaudo para la toma de decisiones  que promuevan la sostenibilidad financiera</t>
  </si>
  <si>
    <t>Implementar acciones que permitan administrar los recursos para lograr la sostenibilidad financiera de la Empresa.</t>
  </si>
  <si>
    <t xml:space="preserve">niguno </t>
  </si>
  <si>
    <t>Mediante la debida planeación financiera, se garantizaria el uso eficiente de los recursos obtenidos mediante el recaudo logrando la sostenibilidad financiera.</t>
  </si>
  <si>
    <t xml:space="preserve">Mediante las acciones realizadas por la gestión comercial que conlleven a incrementar el recaudo, la Empresa lograria generar acciones que permitan la sostenibilidad financiera requerida y asi poder cumplir con las obligaciones misionales, como tambien con las inversiones necesarias para la optimización del servicio.
</t>
  </si>
  <si>
    <t>EMDUPAR S.A. E.S.P. y USUARIOS</t>
  </si>
  <si>
    <t>Realizar la planeación financiera de la Entidad.</t>
  </si>
  <si>
    <t>Implementar las estrategias que conlleven a hacer buen uso de los recursos mediante programación de pagos e inversiones.</t>
  </si>
  <si>
    <t>Establecer mesas de trabajo entre la Gestión Financiera y la Gestión Comercial.</t>
  </si>
  <si>
    <t xml:space="preserve">Informe de resultados  sobre las actividades generadas para el incremento del recaudo. </t>
  </si>
  <si>
    <t>Generar alertas a la Gerencia de la Empresa sobre el recaudo de la Entidad.</t>
  </si>
  <si>
    <t>Entregar los informes de las gestiones realizadas para la toma de decisiones</t>
  </si>
  <si>
    <t>Administración del recaudo.</t>
  </si>
  <si>
    <t>Mejoramiento del servicio mediante obras e inversiones</t>
  </si>
  <si>
    <t xml:space="preserve">Agente especial, Gestión financiera, Planeación  y Gestión comercial </t>
  </si>
  <si>
    <t xml:space="preserve">Los usuarios </t>
  </si>
  <si>
    <t xml:space="preserve">Permanente </t>
  </si>
  <si>
    <t xml:space="preserve">Sostenibilidad financiera y ejecución de inversiones para mejorar la prestación del servicio a la comunidad. </t>
  </si>
  <si>
    <t>Administración y Control de los costos laborales</t>
  </si>
  <si>
    <t>Emplear mecánismos de seguimiento y control a la planificación estrategica de la organización.</t>
  </si>
  <si>
    <t>ninguno</t>
  </si>
  <si>
    <t>Al realizar la planeación Financiera de los recursos se lograria el control de los ingresos de la Entidad teniendo como base el flujo de caja proyectado y mensualizado  y asi cumplir con  las obligaciones y necesidades de la Empresa.</t>
  </si>
  <si>
    <t>Este proyecto permite a la Entidad, realizar la planeacion y el control sobre sus recursos en el ambito laboral.</t>
  </si>
  <si>
    <t>EMDUPAR S.A.E.S.P.</t>
  </si>
  <si>
    <t>Implementar las estrategias que conlleven a hacer buen uso de los recursos mediante programación de pagos de obligaciones laborales.</t>
  </si>
  <si>
    <t>Establecer mesas de trabajo en equipo entre la Gestión financiera y Gestión humana para la planeación del recurso humano.</t>
  </si>
  <si>
    <t>Informes de las actividades realizadas para el control de los costos laborales.</t>
  </si>
  <si>
    <t xml:space="preserve">Generar alertas a la Gerencia sobre los costos laborales de la Empresa </t>
  </si>
  <si>
    <t xml:space="preserve">Generación de informes para la toma de decisiones. </t>
  </si>
  <si>
    <t>Control de los costos laborales.</t>
  </si>
  <si>
    <t>Mayor eficiencia en el uso de los recursos</t>
  </si>
  <si>
    <t>Agente Especial, Planeación, Gestión Humana, Gestión Financiera.</t>
  </si>
  <si>
    <t>Sindicatos de la Entidad.</t>
  </si>
  <si>
    <t>Realizar el control de los recursos para lograr el equilibrio financiero.</t>
  </si>
  <si>
    <t xml:space="preserve">Administración y Control de los costos de materiales </t>
  </si>
  <si>
    <t>Implementar mecanismos de seguimiento y control al manejo de los costos de operación y mantenimiento de la Gestión Tecnica de la Entidad.</t>
  </si>
  <si>
    <t>Mediante la ejecución de estrategias encaminadas a la optimización de los materiales implementados para la prestación del servicio de la Entidad, se lograria obtener una mayor eficacia en la planeación de los recursos de la Empresa.</t>
  </si>
  <si>
    <t>Este proyecto permite a la Entidad, realizar la planeacion y el control sobre sus recursos para el costo de los materiales .</t>
  </si>
  <si>
    <t>EMDUPAR S.A. E.S.P.</t>
  </si>
  <si>
    <t xml:space="preserve">Control de costos de materiales, mediante la planeación de las actividades a realizar por la Gestión Técnica Operativa de la Entidad.
</t>
  </si>
  <si>
    <t xml:space="preserve">Reducción de los costos de materiales. </t>
  </si>
  <si>
    <t>Establecer mesas de trabajo en equipo entre la Gestión financiera y Gestión Técnica Operativa para la planeación de los recursos para los costos de materiales.</t>
  </si>
  <si>
    <t>Informes de las actividades realizadas para el control de los costos operativos.</t>
  </si>
  <si>
    <t xml:space="preserve">Generar alertas a la Gerencia sobre los costos operativos de la Empresa </t>
  </si>
  <si>
    <t>Menores costos operativos.</t>
  </si>
  <si>
    <t>Agente Especial, Planeación, Gestión Técnica Operativa Y Gestión Financiera</t>
  </si>
  <si>
    <t>Cumplimiento de las inversiones comprometidas en el POIR</t>
  </si>
  <si>
    <t>Implementar mecánismos de seguimiento y control en la planificación y ejecución de la inversiones de la Entidad.</t>
  </si>
  <si>
    <t>Mediante la ejecución de mecanismos que permitan generar el control sobre los recursos de la Entidad y la planeación de las inversiones del POIR se podrian ejecutar las obras que beneficien a la comunidad mediante la prestación optima del servicio.</t>
  </si>
  <si>
    <t>Este proyecto permite a la Entidad, realizar la planeacion y el control sobre sus recursos para el cumplimiento de las inversiones marcadas en el marco tarifario.</t>
  </si>
  <si>
    <t>USUARIOS</t>
  </si>
  <si>
    <t>Seguimiento y control de los ingresos destinados especificamente a la ejecución de las inversiones del POIR</t>
  </si>
  <si>
    <t>Utilización de los recursos destinados para la ejecución de las inversiones en la ciudad de Valledupar.</t>
  </si>
  <si>
    <t>Garantizar la provisión de los recursos destinados para las inversiones mediante una Entidad Fiduciaria o Patrimonio Autónomo.</t>
  </si>
  <si>
    <t>Creación de Contrato con Entidad Fiduciaria o Patrimonio Autónomo para control de los recursos con destinación en Inversiones.</t>
  </si>
  <si>
    <t>Establecer mesas de trabajo en equipo entre la Gestión financiera, Planeación  y Gestión Técnica Operativa para la destinación y ejecución de los recursos para las inversiones de la Entidad.</t>
  </si>
  <si>
    <t>Informes de las actividades realizadas para el control, planeación y ejecución de las inversiones para la alta gerencia y la toma de decisiones.</t>
  </si>
  <si>
    <t xml:space="preserve">Administración y Control de los costos de mantenimiento </t>
  </si>
  <si>
    <t>Realizar la planeación financiera para la apropiación de recursos destinados a la gestión del programa de mantenimientos de los activos de la Entidad.</t>
  </si>
  <si>
    <t>SERVICIO 
Mantenimiento de los Activos de La Empresa.</t>
  </si>
  <si>
    <t>Mediante la planeación de los recursos para realizar el plan de mantenimiento de los activos de la Empresa, se lograria mejorar el estado de la infraestructura de los mismos.</t>
  </si>
  <si>
    <t>Con la implementación de un programa de optimización de activos, que incluyan mantenimientos correctivos, rehabilitación y construcción de infraestructura complementaria se garantizara el cumplimiento de las normas establecidas, como tambien evitar el deterioro de la infraestructura que implica costos futuros no cuantificados en rehabilitaciones en las propiedades, plantas y equipos de la Entidad.</t>
  </si>
  <si>
    <t>Definición presupuestal de los recursos necesarios para el mantenimiento de la infraestructura de Servicio de  la Entidad.</t>
  </si>
  <si>
    <t>Apropiación de los recursos para el mantenimiento de las redes de Acueducto y Alcantarillado  de la Entidad.</t>
  </si>
  <si>
    <t>Definición presupuestal de los recursos necesarios para el mantenimiento de las sedes y edificios administrativos</t>
  </si>
  <si>
    <t>Apropiación de los recursos para el mantenimiento de la sede administrativa y plantas de tratamiento (PTAP y PTAR)</t>
  </si>
  <si>
    <t>Establecer mesas de trabajo en equipo entre la Gestión financiera, Planeación  y Gestión Técnica Operativa para la destinación y ejecución de los recursos para el plan de Mantenimiento de la Entidad.</t>
  </si>
  <si>
    <t>Informes de las actividades realizadas para el control, planeación y ejecución del plan de mantenimiento de la Entidad.</t>
  </si>
  <si>
    <t>Sostenibilidad financiera al contar con una gestión de activos, generación de programas  preventivos de mantenimiento.</t>
  </si>
  <si>
    <t>Empleados de la Entidad, Usuarios.</t>
  </si>
  <si>
    <t>Fondo Empresarial  y/o Recursos Propios</t>
  </si>
  <si>
    <t>Provisionamiento  del recurso y Estimación de las contingencias de la Entidad</t>
  </si>
  <si>
    <t xml:space="preserve">Provisionar los recursos para darle cumplimiento a las obligaciones generadas por las contingencias establecidas por la Gestión Júridica sobre los posibles riesgos judiciales de la Entidad a causa de daños a terceros.
</t>
  </si>
  <si>
    <t>Mediante la planeación de los recursos se lograria dar el cumplimiento a las contingencias generadas por los posibles riesgos judiciales generados a terceros por  la Empresa.</t>
  </si>
  <si>
    <t>Este proyecto permite a la Entidad, realizar la planeacion y el control sobre sus recursos para el cumplimiento de las contigencias en contra de la Entidad.</t>
  </si>
  <si>
    <t>Establecer un procedimiento de registro contable de las contingencias bajo las normas contables vigentes de acuerdo a la información generada y suministrada por la Gestión Júridica de la Entidad.</t>
  </si>
  <si>
    <t>Registros contables reales que permitan medir el impacto que generan las provisiones en los estados financieros</t>
  </si>
  <si>
    <t>Establecer mesas de trabajo en equipo entre la Gestión financiera, Contralor y Gestión Júridica para determinar las cuantias de la provisión por contingencias.</t>
  </si>
  <si>
    <t>Informes de las actividades realizadas para el control, y registro de las estimaciones de las contingencias que se puedan generar en la Entidad.</t>
  </si>
  <si>
    <t>Generar alertas a la Gerencia sobre las posibles contigencias que afectarian la sostenibilidad financiera de la Entidad.</t>
  </si>
  <si>
    <t>Agente Especial, Contralor, Gestión Júridica y Gestión Financiera.</t>
  </si>
  <si>
    <t>Terceros, Usuarios</t>
  </si>
  <si>
    <t>Realidad económica de la empresa  mediante los Estados Finacieros.</t>
  </si>
  <si>
    <t xml:space="preserve">Analizar la información existente en los estados financieros para realizar un saneamiento contable y de esta forma reflejar la realidad financiera de la Empresa.
</t>
  </si>
  <si>
    <t>SERVICIO
Contratación de Consultoria para Diagnostico de situacion contable, financiera  y fiscal, saneamiento contable, levantamiento de procedimientos, politica contable, costos ABC.</t>
  </si>
  <si>
    <t>Con la realización de las actividades de saneamiento contable, se lograria darle razonabilidad a las cifras contempladas en los estados financieros de la Entidad.</t>
  </si>
  <si>
    <t>Dado que los estados financieros no reflejan la situación real contable es indispensable el estudio propuesto de saneamiento contable y contar con un sistema tecnológico actualizado que se integre con las demás áreas de la empresa las cuales alimentan el area financiera</t>
  </si>
  <si>
    <t>Identificar las fuentes de recurso del saneamiento contable propuesto.</t>
  </si>
  <si>
    <t>Consultoria para diagnostico de situación contable, financiera y fiscal, saneamiento contable, levantamiento de procedimientos, politica contable y costos ABC.</t>
  </si>
  <si>
    <t>Implementación de sistema de información actualizado que garantice la seguridad de la información de la Entidad.</t>
  </si>
  <si>
    <t>Software Financiero</t>
  </si>
  <si>
    <t>Agente Especial y Gestión Financiera.</t>
  </si>
  <si>
    <t>Usuarios de la Información</t>
  </si>
  <si>
    <t>Saneamiento Contable, financiero y fiscal.</t>
  </si>
  <si>
    <t>Inventario y valoración de propiedad, planta y equipo</t>
  </si>
  <si>
    <t xml:space="preserve">Valorar el inventario de propiedad, planta y equipo, con el fin de cuantificar el patrimonio real de la Empresa.
</t>
  </si>
  <si>
    <t xml:space="preserve">SERVICIO
Contratación para la valoración de los activos de la Empresa. </t>
  </si>
  <si>
    <t>Con la realización del inventario se lograra medir el deterioro de los activos  y asi  reflejar la real situación financiera de la Empresa.</t>
  </si>
  <si>
    <t xml:space="preserve">Con el fin de evitar las Imprecisiones en la información de valoración de activos aplicados al estudio tarifario, como tambien el deterioro y depreciación de los bienes de la empresa se debe la consultoria de especializados en el tema y asi obtener insumos validos para la cuantificación real de los activos que impactan los Estados Financieros de la Entidad.  </t>
  </si>
  <si>
    <t>Identificar las fuentes de recursos para la valoración de los activos</t>
  </si>
  <si>
    <t xml:space="preserve">Contrato de Valoración de Activos </t>
  </si>
  <si>
    <t>Realizar los ajustes del saneamiento contable dentro de los estados financieros</t>
  </si>
  <si>
    <t>Estado Financieros que reflejan la razonabilidad financiera de la Empresa.</t>
  </si>
  <si>
    <t>Agente Especial, Contralor, Gestión Tecnica y Gestión Financiera.</t>
  </si>
  <si>
    <t xml:space="preserve">Valoración de Activos reales incluidos en los Estados Financieros </t>
  </si>
  <si>
    <t>Cuentas por Pagar PRE-TOMA SSPD</t>
  </si>
  <si>
    <t xml:space="preserve">Identificar, Documentar y Certificar las acreencias generadas por la Entidad antes de la Intervención de la Superintendencia de Servicios Públicos Domiciliarios.
</t>
  </si>
  <si>
    <t>Conciliar las cuentas pretoma entre el area de tesoreria y contabilidad para que se pueda reflejar la verdadera situación economica de la Empresa Previa Revisión y Certificación por parte del Contralor de la Entidad</t>
  </si>
  <si>
    <t xml:space="preserve">Con esta acción se lograria identificar las deudas con terceros generados antes de la intervención de la Superintendencia de Servicios Públicos y asi poder realizar la planeación financiera de la Entidad logrando reflejar el pasivo real de la misma.
</t>
  </si>
  <si>
    <t xml:space="preserve">Identificación de las acreencias mediante la conciliacion realizada entre las areas de contabilidad y tesoreria </t>
  </si>
  <si>
    <t>Partidas conciliadas</t>
  </si>
  <si>
    <t>Documentación de las acreencias.</t>
  </si>
  <si>
    <t>Ordenes de Pago debidamente legalizadas con soportes , las cuales deben ser revisadas y certificadas por el contralor de la Entidad</t>
  </si>
  <si>
    <t>Archivo en cadena de custodia de las cuentas Pretoma</t>
  </si>
  <si>
    <t>Manejo de la información contable bajo custodia de tesoreria durante dos años.</t>
  </si>
  <si>
    <t>Agente Especial, Contralor y Gestión Financiera.</t>
  </si>
  <si>
    <t>Terceros, Proveedores, Usuarios</t>
  </si>
  <si>
    <t>Organización y custoria de las cuentas por pagar -Pretoma</t>
  </si>
  <si>
    <t>Planeación tributaria</t>
  </si>
  <si>
    <t>Definir e implementar los mecanismos para reducir la carga impositiva mediante la planeación tributaria de la Entidad.</t>
  </si>
  <si>
    <t>SERVICIO
Contratación del asesor tributario</t>
  </si>
  <si>
    <t xml:space="preserve">Actualmente la Empresa requiere implementar la planeación tributaria con el fin de lograr disminuir los riesgos fiscales y atender las recomendaciones para la disminución de la carga impositiva. </t>
  </si>
  <si>
    <t>Mediante la implementación de la planeación tributaria, se cumpliria oportuna y adecuadamente con las obligaciones formales, se aplicaria la normatividad vigente y se disminuiria el riesgo tributario de la Organización, lo cual garantizaria mayor efectividad en la toma de las decisiones para la Empresa.</t>
  </si>
  <si>
    <t>Establecer  los  mecanismos para Optimizar la carga fiscal. Mejorar el flujo de caja y aumentar la rentabilidad de sus operaciones</t>
  </si>
  <si>
    <t>Contratación de asesor tributario</t>
  </si>
  <si>
    <t>Usuarios de la Información y DIAN</t>
  </si>
  <si>
    <t>7.000.000 mensual ( estimado )</t>
  </si>
  <si>
    <t>Contratación  de  un  asesor tributario</t>
  </si>
  <si>
    <t>Control y Gestión  de la información financiera.</t>
  </si>
  <si>
    <t>Adquirir un software integral que tenga la capacidad de manejar la información de manera eficaz y segura de tal forma que genere agilidad y confiabilidad en los procesos de la Gestión Financiera.</t>
  </si>
  <si>
    <t>Con la adquisición de un software integral financiero  que permita la toma de decisiones acertivas en pro de mejoras para la Empresa.</t>
  </si>
  <si>
    <t xml:space="preserve">Mediante la adquisición de un software que permita integrar toda la información empresarial (todas las area de la empresa) se lograría obtener información unificada, veraz y oportuna para la toma de decisiones y Estados Financieros que reflejen la real situación financiera de la Entidad. </t>
  </si>
  <si>
    <t>Adquisición de un Software que permita la integración de todos los procesos que generen información con el area financiera.</t>
  </si>
  <si>
    <t>Articulación de los procesos y procedimientos con todas las areas de la entidad.</t>
  </si>
  <si>
    <t>Conocimiento en tiempo real de la situación financiera de la empresa, para toma de decisiones,</t>
  </si>
  <si>
    <t>Agente Especial, División de Sistemas, Areas involucradas y Gestión Financiera.</t>
  </si>
  <si>
    <t xml:space="preserve">permanente </t>
  </si>
  <si>
    <t>una  coordinacion eficiente</t>
  </si>
  <si>
    <t>Contratar una Herramienta de vigilancia y control de procesos judiciales</t>
  </si>
  <si>
    <t>Vulnerabilidad juridica con posibilidad de generar riesgos y materialización de los  mismos en condenas.</t>
  </si>
  <si>
    <t>Controlar y hacer seguimiento al os procesos judiciales, con el fin de mitigar los risgos de condenas .</t>
  </si>
  <si>
    <t>Plataforma de vigilancia y  egimiento de procesos judiciales</t>
  </si>
  <si>
    <t>6. Legal -Jurídico</t>
  </si>
  <si>
    <t xml:space="preserve">obtendrá   información diaria  por parte del contratista, de manera virtual a través de  plataforma judicial, haciendo  el seguimiento y recolección  de la información  de la actuaciones  judiciales  de los procesos en los cuales  tenga interés  la entidad, así como la obtención de piezas procesales  que conformen el expediente  judicial emanado de la autoridad de conocimiento, de las novedades  que son notificadas  por Estado, Edicto de sentencia, fijación en lista o traslado. Información en tiempo real del estado actual  de los procesos judiciales
. 
</t>
  </si>
  <si>
    <t xml:space="preserve">
Emdupar SA ESP  debe contar con una plataforma de vigilancia de los procesos judiciales, con el  fin de fortalecer el control y seguimiento de los procesos judiciales, minimizando los riesgos de carácter jurídico que van en detrimento de la entidad</t>
  </si>
  <si>
    <t>Todos los procesos jurídicos  de la empresa EMDUPAR SA ESP</t>
  </si>
  <si>
    <t xml:space="preserve">Solicitud de 2 Cotizaciones, con persona natural o jurídca  que preste el servicio de vigilanca de procesos judiciales a través de una plataforma .
</t>
  </si>
  <si>
    <t>Contrato de prestación de servicios de plataforma de vigilancia de procesos judiciales con persona natural.</t>
  </si>
  <si>
    <t>Capacitación manejo de la plataforma de vigilancia de procesos</t>
  </si>
  <si>
    <t xml:space="preserve">Cumplimiento del objetivo con la puesta en marcha de la vigilancia de los procesos. </t>
  </si>
  <si>
    <t xml:space="preserve">Control en el desarrollo de la litigiosidad de la entidad, logrando minimizar los riesgos  sobre condenas contra la entidad. </t>
  </si>
  <si>
    <t>Profesionales universitarios oficina jurídica</t>
  </si>
  <si>
    <t>Abogados externos</t>
  </si>
  <si>
    <t xml:space="preserve">$2.900.000 (3meses y 1/2) </t>
  </si>
  <si>
    <t xml:space="preserve">15/9/2023, en trámite enla oficina de contratación para suscripción del contrato con Lupa Jurídica </t>
  </si>
  <si>
    <t>Mitigar los riesgos jurídicos  en procesos  relevantes (protección ante eventuales condenas) que podrían no ser atendidos adecuada y oportunamente, debido a los cambios constantes de abogados.</t>
  </si>
  <si>
    <t xml:space="preserve">Inconsistencia en el seguimiento y la linea de defensa de los procesos judiciales debido al cambio permanente de abogados externos, por el tiempo que son contratados. </t>
  </si>
  <si>
    <t xml:space="preserve">Contratar Abogados externos, por un tiempo que no esté atado a los procesos judiciles, con el fin de garantizar el control de los mismos y la continuidad en la linea de defensa. </t>
  </si>
  <si>
    <t>Contratar la prestación de servicios de Abogados Externos, teniendo en cuenta que en el tiempo contratado se garantice que se atiendan los procesos  en todas las instancias judiciales.</t>
  </si>
  <si>
    <t>Atendiendo esta necesidad de contratar la prestación de servicio de Abogados externos,en diferentes especializaciones, para ejercer la defensa jurídica de la Entidad en la por se le da continudidad continuación de los procesos judiciales que cursen en los diferentes despachos, logrando que dentro del término de contratación, se ejerza la defensa desde el inicio se inicien y hasta su terminación, inclusive, desde la primera y/o única instancia hasta los recursos extraordinarios que surtan ante las altas Cortes</t>
  </si>
  <si>
    <t xml:space="preserve">Es relevante el tiempo de contratación de los abogados externos, para garantizar la continuidad en la defensa y minimizar el riesgo de condena por falta aplicación de una misma línea jurídica, evitando  riesgos de caracter administrativo, procesal, fiscal, penal o disciplinario entre otros, creando matriz de seguimiento a los mismos. </t>
  </si>
  <si>
    <t xml:space="preserve">Este proyecto es transversal a toda la entidad. </t>
  </si>
  <si>
    <t xml:space="preserve">Solicitud de hojas de vida de Abogados con especialziación en Laboral, Administrativo, Contratación, Penal, Pocesal, etc. Con el fin de estudiar la idoneidad y experiencia de los profesionales,  incluyendo los Abogados que  en la actualidad se encuentran contratados. 
</t>
  </si>
  <si>
    <t>Escogencia de cuatro (4) hojas de vida</t>
  </si>
  <si>
    <t>Identificación de la necesidad  para Inclusión   en el plan de compras, AÑO 2024</t>
  </si>
  <si>
    <t>Inclusión en Plan de compras año 2024
Contratación de servicios profesionales de Abogados especializados que ejerzan la defensa judicial de la entidad.</t>
  </si>
  <si>
    <t>Consistencia en la linea de defensa jurídica dentro de cada proceso, logrando la continuidad del apoderado dentro de cada caso concreto.</t>
  </si>
  <si>
    <t>Reducción de riesgos en condenas contra la entidad.</t>
  </si>
  <si>
    <t>Oficina gestión Jurídica, Secretaría General</t>
  </si>
  <si>
    <t>12/09/2023.Radicación  de las necesidades en la oficina de Administración de bienes y servicios</t>
  </si>
  <si>
    <t xml:space="preserve">Realizar el seguimiento de los procesos  judiciales, a través de la estandarización del formato de presentación  de informes por parte de los apoderados de la Entidad </t>
  </si>
  <si>
    <t xml:space="preserve">Dispendioso análisis de verificación a los informes   presentados por los Abogados externes </t>
  </si>
  <si>
    <t xml:space="preserve">Unificar y estandarizar el formato de  presentación de informes por parte de los Apoderados judiciales </t>
  </si>
  <si>
    <t xml:space="preserve">Formato de entrega de informes de los Abogados externos. </t>
  </si>
  <si>
    <t>Fácilitar la verificación de las actuaciones judiciales, dentro de los procesos  asignados a los Abogados externos.</t>
  </si>
  <si>
    <t xml:space="preserve">Con la estandarización del formato de informe,  se logra  el control las actividades realizadas por los apoderados  y el seguimiento de las actuaciones judiciales en cada proceso. </t>
  </si>
  <si>
    <t>Oficina Jurídica</t>
  </si>
  <si>
    <t>Análisis a los actuales  formatos de entrega de informes utilizados por los Abogados externos.</t>
  </si>
  <si>
    <t>Diferencias en la conformación y estructura del cada modelo utilizado.  Se diseñó un nuevo formato, al cual se le hicieron las  correcciones  que se consideró pertinentes</t>
  </si>
  <si>
    <t xml:space="preserve">Unificación de criterios y estandarización del formato para la entrega de informes por parte de los Externos.
 </t>
  </si>
  <si>
    <t xml:space="preserve">Formato para la entrega de informes de los apoderados judiciales. </t>
  </si>
  <si>
    <t>Estandarización de los procesos, actualización de base de datos, mitigación de  riesgos  evitando condenas por no ser atendidos oportunamente los procesos judiciales,</t>
  </si>
  <si>
    <t>Medir la labor de los apoderados a la luz de la Ley 1123 de 2007.
Seguimiento a los procesos. Seguimiento y control de las actuaciones.</t>
  </si>
  <si>
    <t>Oficina gestión Jurídica</t>
  </si>
  <si>
    <t xml:space="preserve">30/09/2023 Entrega del formato utilizado por los Abogados externos </t>
  </si>
  <si>
    <t>Poner en adecuado funcionamiento el Comité de Conciliación y defensa jurídica de la entidad</t>
  </si>
  <si>
    <t>Deficiente funcionamiento del Comité de Conciliación y defensa jurídica de  Emdupar SA ESP</t>
  </si>
  <si>
    <t>Cumplir con el adecuado funcionamiento del Comité de Conciliación, de acuerdo con lo  establecido en el estatuto de Conciliación Ley 2220 de 2023.</t>
  </si>
  <si>
    <t>Establecer mecanismos de 
verificacion del cumplimiento 
de todas las actividades del Comite, apoyándose en el diseño de estrategias, planes y acciones para a dar cumplimiento a las políticas de defensa jurídica creados por la ANDJE.
determinando instrumentos de verificación 
y responsables.</t>
  </si>
  <si>
    <t xml:space="preserve">A través del cumplimiento del  funcionamiento del Comité de conciliación, se logra la aplicación de políticas de prevención del daño antijurídico, haciendo el estudio y análisis de las mismas, logrando minimizar el riesgo de un detrimento patrimonial y la posibilidad de investigaciones a ytravés de los medios  de control.  </t>
  </si>
  <si>
    <t xml:space="preserve">Existencia del estatuto de Conciliación  (ley 2220/2022), la cual es de obligatoio cumplimiento por parte de las entidades públicas </t>
  </si>
  <si>
    <t>Todos los procesos de la entidad</t>
  </si>
  <si>
    <t xml:space="preserve">Formulación  de las políticas de Prevención del daño Antijurídico  
</t>
  </si>
  <si>
    <t xml:space="preserve">                                                                                                                                                                                                                                                                Ejecución y seguimiento a loas políticas de prevención
                                                                                                                                                                                                                                                                Aplicación de políticas según los lineamientos de la ANDJE</t>
  </si>
  <si>
    <t xml:space="preserve">
Revisión del estatuto de conciliación - Ley 2220/2022.
Revisión de los lineamientos  y criterios definidos por la  Agencia nacional de  Defensa Jurídica del estado </t>
  </si>
  <si>
    <t xml:space="preserve">Se determinó la existencia de la Resolución No. 0203/2022, a través de la cual Emdupar Adopta del Estatuto de Conciliación y se modifica el Reglamento del Comité. 
En proceso de creación la política de prevención del daño antijurídico, de acuerdo con las directrices establecidas por la ANDJE.
</t>
  </si>
  <si>
    <t xml:space="preserve">Disminución en la litigiosidad haciendo uso de los MASC, de acuerdo con la implementación de las PPDA, logrado a través del eficiente funcionamiento del Comité.  </t>
  </si>
  <si>
    <t>Emdupar SA ESP  y terceros que pudieran verse afectados</t>
  </si>
  <si>
    <t>Oficinas de Gestión:
Jurídica, Financiera, Planeación, Secretría general,  Agente epecial</t>
  </si>
  <si>
    <t>Terceros</t>
  </si>
  <si>
    <t>Estimar adecuadamente las contingencias judiciales de cada uno de los procesos.</t>
  </si>
  <si>
    <t>No existe un criterio estandarizado para valorar  las contingencias judiciales.</t>
  </si>
  <si>
    <t xml:space="preserve">Establecer los criterios y metodología para obtener cifras reales de las contingencias judiciales  previniendo evenuales condenas  y planifiar financieramente y contablemente  la contingencia. </t>
  </si>
  <si>
    <t xml:space="preserve">Implementar la directriz y metodología para valoración de la contingencia judicial  </t>
  </si>
  <si>
    <t xml:space="preserve">Aplicando esta metodología, se logra  la valoración del riesgo,  aproximándose a un valor  mas cercano,  al pago real que se llegaría a efectuar ante una posible condena contra la entidad, mitigando financieramente  la exposición a altas erogaciones  presupuestales por este concepto.  
</t>
  </si>
  <si>
    <t xml:space="preserve">Se requiere identificar los diferentes riesgos a nivel de  pérdidas de procesos judiciales, estableciendo  el cálculo de la provisión contable y financieramente atinente al desarrollo de la actividad litigiosa.  </t>
  </si>
  <si>
    <t xml:space="preserve">Utilizar la herramienta  eKOGUI, de la ANDJE, para gestionar la información de la actividad litigiosa a cargo de la entidad, a través del  control de casos y procesos,  y aplicación de  metodologías de valoración del riesgo.
En conjunto con los Abogaos externos, estudiar y analizar la circular 353 del 1°/11/2016 a través dela cual se adopta  una metodología de reconocido vlor técnico para el cálculo de la provisión contable de los proceos judiciales.  
 </t>
  </si>
  <si>
    <t xml:space="preserve">Proyecto de plantilla para establecer la valoración de las contingencias judiciales </t>
  </si>
  <si>
    <t xml:space="preserve">Socializar  con los abogaos externos el documento final  a través del cual se implementará la valoración del riesgo, par establecer las contingencias judiciales. </t>
  </si>
  <si>
    <t xml:space="preserve">Aplicación de la plantilla  para el cálculo de provisión contable. </t>
  </si>
  <si>
    <t xml:space="preserve">Adopción de lineamientos generales por parte de los apoderados de la entidad, para poder disponer de una información confiable, determinando los registros correspondientes e materia contable relacionados con los procesos judiciales.  
</t>
  </si>
  <si>
    <t>oficina de Gestión Jurídica, Gestión Financiera, Contabilidad y Presupuesto.</t>
  </si>
  <si>
    <t xml:space="preserve">Apoderados  de Emdupar  </t>
  </si>
  <si>
    <t>Abogados de la entidad</t>
  </si>
  <si>
    <t xml:space="preserve">AJUSTAR  EL MANUAL DE CONTRATACION </t>
  </si>
  <si>
    <t xml:space="preserve">Débil proceso contractual para lograr eficiencias y precios del mercado, asi como la generación de mecanismos de control de la ejecución contractual, FALTA DE PLANEACIÓN </t>
  </si>
  <si>
    <t>MANUAL DE CONTRATACION ACTUALIZADO</t>
  </si>
  <si>
    <t>Permite priorizar la planificación contractual y lograr la pluralidad de oferentes y precios competitivos del mercado. Además de  la generación de mecanismos de control de la ejecución contractual.</t>
  </si>
  <si>
    <t>Porque se hace necesario contar con una  lista de Proveedores con pluralidad de ofertas y mejores precios</t>
  </si>
  <si>
    <t>Revisar el manual de contratación y establecer las modificaciones a que haya lugar, de acuerdo con la normatividad vigente</t>
  </si>
  <si>
    <t>Manual de contratación actualizado</t>
  </si>
  <si>
    <t>Socialización de la modificación realizada al Manual de contratación, con todos los supervisores de contratos.</t>
  </si>
  <si>
    <t xml:space="preserve">Correcta aplicación delmanuel y eficiente labor por parte de los supervisores </t>
  </si>
  <si>
    <t xml:space="preserve">Garantía de apliación de los principios de contratación (transparencia, publicidad, economía. Etc) igualmente,  principios de la función administrativa y gestión fiscal.  </t>
  </si>
  <si>
    <t>La entidad y los terceros que hagan parte dentro de un proceso de contratación con Emdupar SA ESP</t>
  </si>
  <si>
    <t>Contratación, planeación, bienes y servicios, Financiera.</t>
  </si>
  <si>
    <t xml:space="preserve">Oferentes </t>
  </si>
  <si>
    <t>CONCLUIR  EL ANALISIS Y TRAMITE  CONVENIOS PENDIENTES DE LIQUIDACIÓN DE VIGENCIAS ANTERIORES:</t>
  </si>
  <si>
    <t xml:space="preserve">Cuentas bancarias abiertas por parte de Emdupar SA ESP, con recursos de convenios y otros con destinacion específica </t>
  </si>
  <si>
    <t>Concluir las acciones a seguir en el trámite de liquidación de convenios de vigencias anteriores</t>
  </si>
  <si>
    <t>Determinar cuáles convenios se pueden liquidar y la posibilidad  de uso de recursos  que no tienen destinación específica.</t>
  </si>
  <si>
    <t xml:space="preserve">Con la liquidación de los convenios se logra el saneamiento de las finanzas y devolución de recursos  inactivos a sus verdaderos destinatarios. 
</t>
  </si>
  <si>
    <t xml:space="preserve">Se debe depurar contablemente las cuentas correspondienes a convenios, para establecer la realidad financiera de los mismos. </t>
  </si>
  <si>
    <t>Emdupar SA ESP, y entidades con las cuales se hayan suscrito convenios interadministrativo</t>
  </si>
  <si>
    <t xml:space="preserve">Identificación de entidades con las cuales se firmó convenios, y el estado de los mismos.  
Solicitud de suscripción de acta deliquidación </t>
  </si>
  <si>
    <t xml:space="preserve">
Se recibióACTA DE LIQUIDACION CONVENIO INTERADMINISTRATIVO 0293 DE 2017 - MVCT, FINDETER &amp; VALLEDUPAR CESAR</t>
  </si>
  <si>
    <t xml:space="preserve">
Se solicitó concepto del área técnica, sobre lo consignado en el acta de liquidación, para determinar la procedencia de la suscripción de la misma por parte del A.E. </t>
  </si>
  <si>
    <t xml:space="preserve">Una vez se reciba el concepto, dando viabilidad, se procederá a la fima del acta deliquidación, procediendo a enviarlopara firma del  Alcalde de Vpar </t>
  </si>
  <si>
    <t xml:space="preserve">Saneamiento de la parte contable y Tesorería , enlo que respecta a este convenio . </t>
  </si>
  <si>
    <t>Débil proceso contractual para lograr eficiencias y precios del mercado, asi como la generación de mecanismos de control de la ejecución contractual</t>
  </si>
  <si>
    <t xml:space="preserve">Aclarar situación de cada uno de los contratos, con posibilidad de  liquidación a los que le proceda
</t>
  </si>
  <si>
    <t>Estudio de cada uno de los contratos por parte de los Abogados externos, con el fin de conceptuar respecto de las acciones a seguir, procedencia de liquidaciones, acciones, administrativas,penales o civiles, de acuerdo a la situación particular en cada contrato</t>
  </si>
  <si>
    <t>De acuerdo con la información aportada por los Abogados externos, se tomarán las decisionew a seguir en cada caso, iniciando las acciones de carácter penal y contractual correspondientes a la actuación en la  modificación del contrato sin el cumplimiento de las condiciones (074/2015)</t>
  </si>
  <si>
    <t>Se hace necesari tener claridad de la situación particular en cda contrato, para minimizar los riesgos juridicos derivados de las  reclamaciones de los contratistas.</t>
  </si>
  <si>
    <t>Emdupar SA ESP / Contratistas</t>
  </si>
  <si>
    <t xml:space="preserve">Estudio de los contratos </t>
  </si>
  <si>
    <t xml:space="preserve">Concpeto por parte de los Abogados externos </t>
  </si>
  <si>
    <t xml:space="preserve">Minimizar los Riesgos juridicos derivados a las reclamaciones de los contratistas y la posibilidad de embargo de las cuentas bancarias de la entidad. 
</t>
  </si>
  <si>
    <t>LIQUIDACION DEL CONTRATO DE COLABORACION EMPRESARIAL No. 041 de 2017</t>
  </si>
  <si>
    <t>Débil proceso contractual para lograr eficiencias y precios del mercado, asi como la generación de mecanismos de control de la ejecución contractual.</t>
  </si>
  <si>
    <t xml:space="preserve">Definir las actuaciones  que se deben adelantar  para la liquidación de contrato
</t>
  </si>
  <si>
    <t xml:space="preserve">Contratar apoyo a la gestión </t>
  </si>
  <si>
    <t xml:space="preserve">Verificar el cumplimiento de  los objetivos generales y específicos del contrato de colaboración empresarial 041/2017
</t>
  </si>
  <si>
    <t>permite a los extremos contractuiales evitar un futuro litigio en el Tribunal de Arbitramento (cláusula compromisoria)</t>
  </si>
  <si>
    <t>EMDUPAR SA ESP</t>
  </si>
  <si>
    <t xml:space="preserve">Asegurar  la documentación (pruebas)  para ejercer la defensa  jurídica de Emdupar ante el eventual  proceso arbitral 
Definir valor  aproximado  del costo del Tribunal y la defensa judicial </t>
  </si>
  <si>
    <t>liquidacion bilateral del contrato No. 041 de 2017</t>
  </si>
  <si>
    <t>Liquidación del contrato 041/2017</t>
  </si>
  <si>
    <t xml:space="preserve">Evitar un eventual litigio </t>
  </si>
  <si>
    <t xml:space="preserve">EMDUPAR SA ESP </t>
  </si>
  <si>
    <t>RADIAN</t>
  </si>
  <si>
    <t>REVISAR Y DAR SOLUCION  A LOS PRESUNTOS INCUMPLIMIENTOS  DE LA NORMATIVIDAD AMBIENTAL</t>
  </si>
  <si>
    <t xml:space="preserve">Controlar y hacer seguimiento a los procesos sancionatorios por incumplimientos en la normatividad ambiental, ejerciendo la debida defensa de la entidad. </t>
  </si>
  <si>
    <t>Obtención por parte de la autoridad ambiental (Corpocesar) la base de datos que contiene todos los procesos  sancionatorios contra Emdupar SA ESP 
Verificar la situacion de las licencias, concesiones, tasa retributiva, tasa por uso de agua,  etc.</t>
  </si>
  <si>
    <t xml:space="preserve">Determinando el estado de los procesos sancionatorios que cursan, se logra establecer una linea de defensa  de acuerdo con las actuales dispocisiones ambientales, mitigando el riesgo de sanciones pecuniarias. Además de controlar los impactos negativos en el medio ambiente,   y los recursos naturales ocasionados por la entidad. </t>
  </si>
  <si>
    <t xml:space="preserve">EMDUPAR SA ESP y la comunidad en general </t>
  </si>
  <si>
    <t xml:space="preserve">Solicitud  a la autoridad ambiental (Corpocesar)  del listado de procesos sancionatorios  contra Emdupar SA ESP
Acción de tutela contra Corpocesar, para obtención de la base de datos de procesos contra la entidad </t>
  </si>
  <si>
    <t xml:space="preserve">
Archivo digital de la totalidad de expedientes sancionatorios en curso (22)</t>
  </si>
  <si>
    <t xml:space="preserve">Revisión por parte del apoderado de la entidad, del estado de todos y cada uno de los procesos  que se encuentran cursando contra Emdupar SA ESP, ejerciendo la debida defensa  a nivel técnico y jurídico, en búsqueda de salvaguardar los intereses de la entidad.   </t>
  </si>
  <si>
    <t>Se estableció que no hay multas en firme contra la entidad. Además que de la totalidad de los procesos sancionatorios qu cursan,  se estableció una sanción a la cual se le presentó el recurso de reposición , encontrándonos a la espera de la decisión final.</t>
  </si>
  <si>
    <t>Socialización al resto de profesionales de la oficina juríidica, del estado de los procesos sancionatorios en curso.</t>
  </si>
  <si>
    <t xml:space="preserve">Conocimiento por parte de la oficina jurídica , de todos los procesos por incumplimiento de normatividad ambiental </t>
  </si>
  <si>
    <t>Control y seguimiento por parte de la oficina jurídica de los procesos ambientales contra la entidad</t>
  </si>
  <si>
    <t>Adecuado manejo y aplicación de la normaividad ambiental, para prevenir, controlar y mitigar los posibles impactos sobre el medio ambiente y los recursos naturales ocasionados por obras, proyectos y actividades</t>
  </si>
  <si>
    <t>Oficina Jurídica - Técnica</t>
  </si>
  <si>
    <t>Autoridad ambiental - Corpocesar</t>
  </si>
  <si>
    <t>DEFINIR LA PROCEDENCIA DE COBRO COACTIVO</t>
  </si>
  <si>
    <t>Inviabilidad financiera, debido a una ineficaz, ineficiente y antieconómica gestión de cartera.</t>
  </si>
  <si>
    <t>Certeza sobre las competencia de EMDUPAR para contar con la Jurisdiccion Coactiva</t>
  </si>
  <si>
    <t xml:space="preserve">Celeridad en el proceso de recuperación de deudas de ususarios morosos, a través de un proceso mas expedito
</t>
  </si>
  <si>
    <t>Se requiere claridad en la procedencia o no de la jurisdiccón coactiva, con el fin de determinar si se implementa el cobro qa través de la jurisdicción ordinaria</t>
  </si>
  <si>
    <t xml:space="preserve">EMDUPAR SA ESP y la comunidad en general. </t>
  </si>
  <si>
    <t>Plan de recuperación de cartera.
Castigo de cartera</t>
  </si>
  <si>
    <t>Oficina de cobro coactivo</t>
  </si>
  <si>
    <t>Usuarios</t>
  </si>
  <si>
    <t xml:space="preserve">DETERMINAR INVENARIO DE ACTIVOS DE LA EMPRESA </t>
  </si>
  <si>
    <t>Efectuar el levantamiento  del inventario de activos  de la entidad (inmuebles y servidumbres)</t>
  </si>
  <si>
    <t xml:space="preserve">Contrato de identificación y actualización de bienes </t>
  </si>
  <si>
    <t xml:space="preserve">Tener certeza de los activos de la empResa y así permitir  sanear las situaciónes jurídicas  a las que haya lugar, además de efectuar un registro real en los estados financieros. </t>
  </si>
  <si>
    <t>Es necesario un estudio  de titulos sobre inmuebles y demás bienes afectos a la prestacion de los servicios, como de los demas activos (Acciones), se requiere contar estos insumos para determinar la situacion de activos de Emdupar y si es del caso hacer los ajustes contables que inciden en la determinación del patrimonio de Emdupar.</t>
  </si>
  <si>
    <t>Secretaría General, Financiera y Planeación</t>
  </si>
  <si>
    <t>Realizar estudio de títulos  de los bienes de la empresa
Establecer la situación de cada activo
Definir las acciones a seguir para los saneamientos  y  registros contables que sean necesarios.</t>
  </si>
  <si>
    <t>Inventario real de bienes de la entidad</t>
  </si>
  <si>
    <t>Certeza en la situación jurídica de cad uno de los biees propiedad de la Empresa de Servicios Públicos de Valledupar - EMDUPAR SA ESP</t>
  </si>
  <si>
    <t xml:space="preserve"> Reorganización Planta de Personal  y Ajuste del Manual de Funciones</t>
  </si>
  <si>
    <t>Inviabilidad Financiera de la empresa por un alto índice prestacional actual de 2.57, y demás emolumentos convencionales 
Improductividad e ineficiencia que afecta la operación del servicio y el clima organizacional de la empresa</t>
  </si>
  <si>
    <t>Depurar la Planta de personal para hacer más eficiente la operación del servicio</t>
  </si>
  <si>
    <t xml:space="preserve">
*Analisis de cargas de trabajo
*Planta de personal ajustada
*Manual de Funciones y de
Competencias Laborales
</t>
  </si>
  <si>
    <t>Formulación de un estudio técnico para la implementación del proceso de rediseño institucional  con el fin de determinar la planta de personal óptima y documentación del manual de funciones para su correcta aplicación</t>
  </si>
  <si>
    <t>EMDUPAR S.A. E.S.P. cuenta con 203 trabajadores, lo que no se ajusta a lo establecido en el Acuerdo No 001 de 2019 que estipula un planta de 177 trabajadores. Adicionalmente el acuerdo no contempla los cambios que surgen en la entidad por adaptación de nuevas tecnologías, el incremento en el numero de usuarios, los cambios normativos, entre otros, propios del quehacer institucional.
Tambien es necesario aclarar que el manual de funciones podría considerarse laxo en cuanto a los requisitos mínimos de educación, experiencia y conocimientos básicos para la posesión del cargo.
Lo anterior, constituye la necesidad primordial de evaluar las cargas laborales actuales y definir entonces una planta de personal ópima que permita disminuir los costos laborales que se generan por el alto indice prestacional.</t>
  </si>
  <si>
    <t>Determinar el numero óptimo de trabajadores en la planta de personal mediante el análisis de las cargas laborales</t>
  </si>
  <si>
    <t>Planta de personal óptima</t>
  </si>
  <si>
    <t xml:space="preserve">Describir cada uno de los cargos establecidos en la planta de personal en cuanto a las funciones y los requisitos mínimos para su desempeño </t>
  </si>
  <si>
    <t>Manual de Funciones y de Competencias Laborales</t>
  </si>
  <si>
    <t>Disminución de los costos laborales</t>
  </si>
  <si>
    <t>Claridad en el alcance y responsabilidad de cada puesto de trabajo</t>
  </si>
  <si>
    <t xml:space="preserve">Contar con una planta de personal óptima que permita la eficacia en cada uno de los procesos y de igual manera la eficiencia en los costos de operación </t>
  </si>
  <si>
    <t>Establecimiento de un Plan de Retiro Voluntario</t>
  </si>
  <si>
    <t xml:space="preserve">Improductividad e ineficiencia que afecta la operación del servicio y el clima organizacional de la empresa
Inviabilidad Financiera de la empresa por un alto índice prestacional actual de 2.57, y demás emolumentos convencionales </t>
  </si>
  <si>
    <t>Establecer un plan de retiro voluntario mediante incentivos salariales que permita reducir el indice prestacional y los costos laborales de la entidad</t>
  </si>
  <si>
    <t>*Plan de retiro voluntario con condiciones generales de funcionamiento e incentivos salariales</t>
  </si>
  <si>
    <t xml:space="preserve">Documentación y aprobación de un plan de retiro voluntario que ofrezca incentivos para la desvinculación de la entidad
</t>
  </si>
  <si>
    <t>Teniendo en cuenta que la entidad tiene un significativo numero de trabajadores próximos a pensión con un indice prestacional alto y un rendimiento laboral bajo, se hace necesario ofrecer un plan que ofrezca incentivos para que sea aceptada de manera voluntaria la desvinculación de la entidad y se disminuyan así los costos laborales.</t>
  </si>
  <si>
    <t>Identificación de la población objeto de aceptación del plan de retiro voluntario</t>
  </si>
  <si>
    <t>Listado de trabajadores objeto del plan</t>
  </si>
  <si>
    <t xml:space="preserve"> Coordinación de la documentación y aprobación del Plan</t>
  </si>
  <si>
    <t>Plan de retiro voluntario con las condiciones generales para su adopción</t>
  </si>
  <si>
    <t>Sensibilización y acompañamiento a los trabajadores para su retiro</t>
  </si>
  <si>
    <t>Plan de comunicaciones</t>
  </si>
  <si>
    <t>Disminución del índice prestacional</t>
  </si>
  <si>
    <t>Mayor rendimiento laboral de los colaboradores</t>
  </si>
  <si>
    <t>En espera de establecer el plan para determinar los incentivos por trabajador</t>
  </si>
  <si>
    <t>No de trabajadores que cojan el plan de retiro voluntario/Total de trabajadores objetivo del plan</t>
  </si>
  <si>
    <t>Disminución del índice prestacional promedio</t>
  </si>
  <si>
    <t xml:space="preserve">Formulación e Implementación de un Programa de Evaluación del Desempeño </t>
  </si>
  <si>
    <t xml:space="preserve">Medir el desempeño de cada colaborador en sus actividades y monitorear el grado de cumplimiento de los objetivos de la entidad </t>
  </si>
  <si>
    <t>*Procedimiento para implementar la evaluación de desempeño
* Cronograma de trabajo
*Capacitaciones 
*Instrumento de evaluación</t>
  </si>
  <si>
    <t xml:space="preserve">
Aplica para todos los colaboradores de la entidad, tanto empleados públicos como trabajadores oficiales
Incluye la planificación del procedimiento, el instrumento de evaluación y el seguimiento individual de los colaboradores</t>
  </si>
  <si>
    <t>La evaluación de desempeño es utilizada ampliamente en el ámbito organizacional con el fin de determinar brechas existente entre las expectativas que se tienen de los colaboradores y el desempeño de estos frente a sus responsabilidades. Como resultado de esta evaluación,  se plantearán acciones y seguimiento que permita ir disminuyendo las brechas que contibuirá directamente con el aumento de la productividad en cada uno de los procesos de la entidad.</t>
  </si>
  <si>
    <t>Documentación de un procedimiento que permita la evaluación de desempeño de cada colaborador</t>
  </si>
  <si>
    <t>Procedimiento para la aplicación de la evaluación de desempeño</t>
  </si>
  <si>
    <t>Aplicación del instrumento de Evaluación de Desempeño por parte de los jefes inmediatos</t>
  </si>
  <si>
    <t>Software de evaluación del desempeño implementado</t>
  </si>
  <si>
    <t>Seguimiento a través de planes individuales de acción de las recomendaciones generadas de la evaluación</t>
  </si>
  <si>
    <t>Planes de mejoramiento individual generados como resultado de la evaluación</t>
  </si>
  <si>
    <t>Planes de mejoramiento individuales de desempeño
Conocer la idoneidad y capacidades para el desempeño del cargo</t>
  </si>
  <si>
    <t xml:space="preserve">Mejora en la productividad de los colaboradores
Cumplimiento de los objetivos estrategicos </t>
  </si>
  <si>
    <t xml:space="preserve">
Agente Especial
Líderes de procesos
Oficina Gestión Humana
Oficina Sistemas</t>
  </si>
  <si>
    <t>No de evaluaciones de desempeño satisfactoria/ No de evaluaciones de desempeño ejecutadas</t>
  </si>
  <si>
    <t>80% de los colaboradores con evaluaciones de desempeño exitosas</t>
  </si>
  <si>
    <t xml:space="preserve">Adquisición de sillas Ergonomicas para todos los puestos de trabajo de la empresa EMDUPAR S.A.E.S.P </t>
  </si>
  <si>
    <t>Bajo rendimiento laboral, fatiga y trastornos  osteomusculares, que contribuyen al desarrollo de trastrnos osteomusculares relaciondados con las posturas y movimientos durante la jornada labora.</t>
  </si>
  <si>
    <t>Mejorar la higiene postural de los colaboradores que durante el ejercicio de sus funciones requieran permanecer en postura sedente durante el 75% o mas de la jornada laboral.</t>
  </si>
  <si>
    <t>Sillas ergonómicas acorde a las necesidades biomecánicas de los colaboradores.</t>
  </si>
  <si>
    <t>Mobiliario ergonómico para la  adaptación de los puestos de trabajo a las nececidades biomecánicas de los trabajadores, promover ambientes de trabajo saludables y   la prevención de  trastornos musculo esqueléticos que pudieran evolucionar a enfermedades de origen laboral.</t>
  </si>
  <si>
    <t xml:space="preserve">La  empresa EMDUPAR S.A. E.S.P. cuenta con 145 trabajadores, que desempeñan sus labores alternando posturas sedentes con posturas de pie y movimiento repetitivos de miembro superior, las posturas sedentes son adoptadas entre el 50 y 75% de la jornada labora, por lo cual  es necesaria la adquisición de sillas ergonómicas  para prevenir las lesiones osteomusculares y enfermedades  laborales en el lugar de trabajo y  promover un entorno  saludable.
</t>
  </si>
  <si>
    <r>
      <t>Identificar, analizar y reducir los riesgos laborales (ergonómicos).</t>
    </r>
    <r>
      <rPr>
        <sz val="12"/>
        <color rgb="FF4D5156"/>
        <rFont val="Arial"/>
        <family val="2"/>
      </rPr>
      <t> </t>
    </r>
    <r>
      <rPr>
        <sz val="12"/>
        <color rgb="FF040C28"/>
        <rFont val="Arial"/>
        <family val="2"/>
      </rPr>
      <t>Adaptar el puesto de trabajo, y las condiciones de trabajo a las características del colaborador.</t>
    </r>
  </si>
  <si>
    <t>Listado de trabajadores de la empresa que necesitan sillas ergonomicas.</t>
  </si>
  <si>
    <t>Cotizaciones a empresas especializadas en el suministro de sillas ergonomicas.</t>
  </si>
  <si>
    <t>Adquisición de las sillas ergonómicas en cantidad y calidad necesaria acorde a las necesidades de cada area de trabajo y la base presupuestal.</t>
  </si>
  <si>
    <t>Compra de las sillas ergonómicas.</t>
  </si>
  <si>
    <t>6  meses</t>
  </si>
  <si>
    <t>Numero de sillas adquiridas/total de puestos con el requerimiento X 100%</t>
  </si>
  <si>
    <t>Documentación e implementación del Sistema de Vigilancia Epidemiológico Psicosocial acorde a los lineamientos de la normativa vigente.</t>
  </si>
  <si>
    <t>Tratamiento del riesgo psicosocial acorde con lo estipulado en el decreto 2646 de 2006, el cual determina el establecimiento de actividades a nivel empresarial para el control de los riesgos psicosociales  y resolución 2764 de 2022 indica la obligatoriedad de la aplicación de la bateria psicosocial en las organizaciones para determina el nivel de los riesgos intralaborales y la aplicación de los protocolos de intevención petinentes de acuerdo con la actividad económica de la organización.</t>
  </si>
  <si>
    <t xml:space="preserve">Implementar  mecanismos para la promoción de la salud mental, la prevención y control de los riesgos psicosociales mediante la intervención de las demandas emocionales, fisicas, consistencia del rol y la jornada de trabajo. </t>
  </si>
  <si>
    <t>Aplicación de las baterias psicosociales, informe general de resultados para la posterior documentación e implementación del Sistema de Vigilancia Epidemiológica Psicosocial para laintervención efectiva del riesgo.</t>
  </si>
  <si>
    <t>Reconocimiento temprano de aspectos que influyen directamente en las condiciones de salud de los trabajadores. Por tanto, este es uno de los principales factores por los cuales se recomienda la creación e implementación de PVE Psicosocial para la empresa Emdupar S.A. E.S.P</t>
  </si>
  <si>
    <t>Realizar a partir de un análisis de las características específicas de los riesgos a los cuales se exponen los trabajadores, especialmente de los considerados riesgos prioritarios. Los riesgoss psicososociales son inherentes a las funciones de los colaboradores debido a las responsabilidades derivadas del cargo, exigencias de la tarea, consistencia del rol y la jornada laboral. Las actividades de prevención primaria en los aspectos psicosociales permiten la promoción de la salud de los trabajadores y la prevención de alteraciones a nivel psicológico que tambien guardan relació con factores individuales para la gestión del estrés. La implemetnación del SVE Psicosocial permite la intervención adecuada del riesgo para generar medidas adaptadas a las necesidades de los trabajadores.</t>
  </si>
  <si>
    <t>Identificar el nivel de riesgo psicosocial del personal que labora en la entidad.</t>
  </si>
  <si>
    <t>Solicitar la aplicación de la bateria psicosocial para el personal con mas de seis meses de antigüedad en la empresa.</t>
  </si>
  <si>
    <t>Convocar empresas con experiencia en la aplicación de baterias psicosociales y la documentción de Sistema de Vigilancia Epidemiologica Psicosocial.</t>
  </si>
  <si>
    <t>Desarrollo del proceso de aplicación de la bateria psicosocial y la documentación del SVE Psicosocial.</t>
  </si>
  <si>
    <t>Proveedor seleccionado realiza el proceso de evaluación del riesgo psicosocial y la documentación del SVE Psicosocial.</t>
  </si>
  <si>
    <t>Intervención del  riesgo psicosocial y cumplimiento de la normtividad vigente.</t>
  </si>
  <si>
    <t>Disminución de la incidencia de casos de enfermedad laboral relacioanda con el riesgo psicosocial.</t>
  </si>
  <si>
    <t xml:space="preserve">
Agente Especial
Oficina Gestión Humana y sst
</t>
  </si>
  <si>
    <t>Porcentaje de implementación del PVE de la planta de personal de Emdupar.</t>
  </si>
  <si>
    <t>Cumplimiento 100% de ejecución e implementacion del PVE.</t>
  </si>
  <si>
    <t>Ejecución de Ingresos via Tarifa/ Ejecucion de Gastos</t>
  </si>
  <si>
    <t xml:space="preserve">Ingresos Via Tarifa (CMA - CMO)/ Gastos Laborales </t>
  </si>
  <si>
    <t xml:space="preserve">Ingresos Via Tarifa (CMO)/ Gastos en Materiales </t>
  </si>
  <si>
    <t>Ejecución de Ingresos Via Tarifa (CMI)/Inversiones Realizadas</t>
  </si>
  <si>
    <t xml:space="preserve">Ingresos Via Tarifa (CMO)/ Gastos en Mantenimiento </t>
  </si>
  <si>
    <t xml:space="preserve">Provisionamiento Recursos (CMA)/ Gastos en Contingencias Júridicas. </t>
  </si>
  <si>
    <t>Estado financiero de la Entidad.</t>
  </si>
  <si>
    <t>Elaboración de Inventario y Valoración de Activos.</t>
  </si>
  <si>
    <t xml:space="preserve">Cuentas Pretoma Contabilidad/Cuentas Pretoma Tesoreria </t>
  </si>
  <si>
    <t>No. de declaraciones presentadas / Total de declaraciones a presentar</t>
  </si>
  <si>
    <t>Implementación de Software Financiero</t>
  </si>
  <si>
    <t>Recursos de Terceros.
Fue incluido en el nuevo contrato del operador comercial</t>
  </si>
  <si>
    <t>Contractual: 1 mes.
Ejecución:  1 mes.
Ya se encuentra ejecutado y se esta en proceso de implementacion.</t>
  </si>
  <si>
    <t>Adquirir  equipos de cómputo con sus respectivas licencias de Windows y Office para garantizar la mejora tecnológica, por compra directa o Leasing.</t>
  </si>
  <si>
    <t>Adquirir impresoras multifuncionales corporativas para las diferentes areas de la empresa, por compra directa o Leasing.</t>
  </si>
  <si>
    <t>Compra y/o Leasing de 12 Impresoras multifuncionales corporativas.</t>
  </si>
  <si>
    <t>* Funcionarios que actualmente no cuentan con los equipos de impresion adecuados para ejecer sus labores diarias.</t>
  </si>
  <si>
    <t>* Realizar la cotizacion de la compra y/o alquiler de los equipos de impresión requeridos.</t>
  </si>
  <si>
    <t>Asignacion y distribucón optima de los equipos de Impresión en las diferentes areas de la empresa de acuerdo a las necesidades priorizadas.</t>
  </si>
  <si>
    <t>Entrega de las  impresoras a las areas</t>
  </si>
  <si>
    <t>* Proveedor</t>
  </si>
  <si>
    <t>* Evitar a la empresa detener los procesos por no contar con los dispositos de impresión.
* Presencia institucional.
* Herramientas de trabajo.</t>
  </si>
  <si>
    <t>$60.000.000 aprox.</t>
  </si>
  <si>
    <t>Realizacion de la Compra y/o Leasing de 12 impresoras multifuncionales corporativas para las diferentes areas de la empresa.</t>
  </si>
  <si>
    <t>* Atraso total en lo tecnológico-administrativo para apoyar  la operación, generando pérdida de valor y altos costos de funcionamiento.
* Actualmente la mayoria de las impresoras presentan desgaste por uso y fallas tecnicas, con algunas que ya no funcionan entorpeciendo las labores diarias de los empleados de la empresa.</t>
  </si>
  <si>
    <t>Garantizar la continuidad del servicio de impresión en las diferentes areas de la empresa.</t>
  </si>
  <si>
    <t>* Realizar la cotizacion del servicio de mantenimiento y suministro de los insumos de los equipos de impresión requeridos.</t>
  </si>
  <si>
    <t>Administrar adecuadamente las recargas e insumos en el transcurso del tiempo, para el funcionamineto continuo de las impresoras de la empresa.</t>
  </si>
  <si>
    <t>Uso del servicio adquirido</t>
  </si>
  <si>
    <t>* Porcentaje de cumplimiento=(Mantenimientos realizados/total de equipos de impresion)*100</t>
  </si>
  <si>
    <t>$50.000.000 aprox.</t>
  </si>
  <si>
    <t>Adquisición del servicio de recargas, insumos y mantenimiento de las impresoras y escaneres de la empresa.</t>
  </si>
  <si>
    <t>Contratar servicio de suministro de insumos y mantenimiento de las impresoras y escaneres de la empresa, para garantizar su optimo funcionamiento.</t>
  </si>
  <si>
    <t>Adquirir los insumos y mantenimientos de las impresoras y escaneres de la empresa.</t>
  </si>
  <si>
    <t>* Fallas continuas por uso y degaste en la mayoria de impresoras actuales.
* Despilfarro en impresoras mal distribuidas y mal utilizadas en algunos casos.</t>
  </si>
  <si>
    <t>*Fallas en la continuidad del servicio de impresión en las diferentes areas de la empresa por tener los insumos para su funcionamiento.
*Fallas en el funcionamiento de las impresoras y escaneres debido al desgaste por su uso cotidiano.</t>
  </si>
  <si>
    <t>* Actualmente la mayoria de las impresoras presentan desgaste por uso y fallas tecnicas, con algunas que ya no funcionan entorpeciendo las labores diarias de los empleados de la empresa.</t>
  </si>
  <si>
    <t>* CorelDraw.
* Photoshop.</t>
  </si>
  <si>
    <t>SUPERVISION Y CONTROL A LOS SUBPROCESOS DEL AREA COMERCIAL</t>
  </si>
  <si>
    <t>Ineficiente gestión comercial en la gestión de pérdidas</t>
  </si>
  <si>
    <t>garantizar el cumplimiento de las actividades ejecutadas por el gestor  y hacer el respectivo seguimiento  y controlar aquellas que sean medibles.</t>
  </si>
  <si>
    <t xml:space="preserve">Aplica para la actividad de preparación de la información para la asignación de actividad de todas los sub pprocesos y actividades  medibles en terreno de Seguimiento y Control </t>
  </si>
  <si>
    <t>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t>
  </si>
  <si>
    <t>Clientes y/o usuarios de la empresa EMDUPAR</t>
  </si>
  <si>
    <t xml:space="preserve">reforzar el equipo de supervisores de la empresa </t>
  </si>
  <si>
    <t xml:space="preserve">muestras significativas de seguimiento y control </t>
  </si>
  <si>
    <t>Seleccionar el personal que conformará el equipo de interventoría</t>
  </si>
  <si>
    <t xml:space="preserve">mitigar anomalias en terreno a traves de una buena supervsion </t>
  </si>
  <si>
    <t>Cumplimiento de las obligaciones contractuales
Disminución de las PQR por facturación
Incremento de los M3 facturados
Aplicación del debido proceso</t>
  </si>
  <si>
    <t>Mejora de la imagen de la empresa
Reducción de aplicación de notas</t>
  </si>
  <si>
    <t>Equipo de supervisión</t>
  </si>
  <si>
    <t>Control Comercial
AMB</t>
  </si>
  <si>
    <t>Valor aproximado mensual: $80.000.000</t>
  </si>
  <si>
    <t>Periodo de estructuración: 1 mes
Periodo de ejecución: Dos años</t>
  </si>
  <si>
    <t>Señalados en contrato de colaboración empresarial</t>
  </si>
  <si>
    <t>Señaladas en contrato de colaboración empresarial</t>
  </si>
  <si>
    <t>Control Comercial
División de Facturación
AMB</t>
  </si>
  <si>
    <t>División de Facturación
AMB</t>
  </si>
  <si>
    <t>Ineficiente gestión empresarial en el seguimiento y control a la obligaciones del colaborador empresarial.</t>
  </si>
  <si>
    <t>Clientes y/o usuarios de la empresa EMDUPAR cuyo inmueble se encuentra en estado sin medidor o con medidor en mal estado</t>
  </si>
  <si>
    <t>Mejora de la imagen de la empresa
Reducción de aplicación de notas.</t>
  </si>
  <si>
    <t>Cumplimiento de las obligaciones contractuales
Incremento de porcentajes de micromedición</t>
  </si>
  <si>
    <t>Mejora de la imagen de la empresa
Reducción de aplicación de notas por no medición</t>
  </si>
  <si>
    <t>División de Facturación
Control Pérdidas
AMB</t>
  </si>
  <si>
    <t>Programa de reducción de perdidas técnicas y comerciales de la Empresa de Servicios PÚblicos de Valledupar - EMDUPAR S.A E.S.P. (Ver Proyectos Operación Técnica y Mantenimientos)</t>
  </si>
  <si>
    <t>División operación técnica y mantenimiento
División de Facturación
Control Pérdidas
AMB</t>
  </si>
  <si>
    <t xml:space="preserve">Urbanizadores, constructores y nuevos predios </t>
  </si>
  <si>
    <t>Cumplimiento de las obligaciones contractuales
Instalación de medidores provisionales de obra</t>
  </si>
  <si>
    <t>Incremento de la facturación
Reducción del IANC</t>
  </si>
  <si>
    <t>Edificios, conjuntos residenciales y propiedades horizontales</t>
  </si>
  <si>
    <t>Cumplimiento de las obligaciones contractuales
Instalación de medidores totalizadores, de control o general</t>
  </si>
  <si>
    <t>Usuarios del servicio de acueducto de EMDUPAR, tanto legalizados como clandestinos.</t>
  </si>
  <si>
    <t>Cumplimiento de las obligaciones contractuales
Legalización y/o desconexión de predios irregulares</t>
  </si>
  <si>
    <t>Clientes y/o usuarios de EMDUPAR.</t>
  </si>
  <si>
    <t>Cumplimiento de las obligaciones contractuales
Aplicación del debido proceso</t>
  </si>
  <si>
    <t>Reducción de PQR
Reducción de aplicación de notas</t>
  </si>
  <si>
    <t>Ineficiente gestión comercial en el cumplimiento de disposiciones de ley.</t>
  </si>
  <si>
    <t>Usuarios que compran agua en carrotanques</t>
  </si>
  <si>
    <t>Instalación de macromedidores en planta</t>
  </si>
  <si>
    <t>A través de la Resoluión 0153 de 15 de marzo de 2017 se establecieron los costos y condiciones para el servicio de venta de agua para cargar en carrotanque, por lo cual no se puede  facturar actualmente de acuerdo a la clase de servicio</t>
  </si>
  <si>
    <t>Facturación de consumos reales</t>
  </si>
  <si>
    <t>Eliminar tarifa direfencial de agua para empleados de EMDUPAR</t>
  </si>
  <si>
    <t>Negociar con los sindicatos de EMDUPAR  tarifa diferencial de agua</t>
  </si>
  <si>
    <t>BIEN (pliego negociado)</t>
  </si>
  <si>
    <t>Empleados de la empresa EMDUPAR</t>
  </si>
  <si>
    <t>Realizar revisión de la convención colectiva de los trabajadores</t>
  </si>
  <si>
    <t>Actas de reuniones</t>
  </si>
  <si>
    <t>Negociar la tarifa diferencial del servicio de la cual gozan los empleados de Emdupar</t>
  </si>
  <si>
    <t>Actas de negociación</t>
  </si>
  <si>
    <t>Obtener por parte de los trabajadores el pago total del servicio consumido</t>
  </si>
  <si>
    <t>Pliego firmado con las nuevas directrices al respecto</t>
  </si>
  <si>
    <t>Pago de consumos reales</t>
  </si>
  <si>
    <t>Incremento de la facturación
Aumento del recaudo</t>
  </si>
  <si>
    <t>Negociadores</t>
  </si>
  <si>
    <t>SSPD</t>
  </si>
  <si>
    <t xml:space="preserve">A partir de la firma del nuevo pliego los empleados deben cancelar el valor total de factura y posteriormente se reconocerá en pesos lo correspondiente a 16 M3 liquidados con tarifa plena. </t>
  </si>
  <si>
    <t>Instalación de macromedidores en planta
Programas de mantenimiento preventivos y correctivos</t>
  </si>
  <si>
    <t>Funcionarios de las áreas de control comercial, pérdidas comerciales y facturación</t>
  </si>
  <si>
    <t>Cumplimiento de las obligaciones contractuales
Aumento del recaudo</t>
  </si>
  <si>
    <t>Reducción de PQR
Mejora  de la imagen de la empresa</t>
  </si>
  <si>
    <t>División de Facturación
Control Comercial
Control Pérdidas
AMB</t>
  </si>
  <si>
    <t>Usuarios con medidor instalado</t>
  </si>
  <si>
    <t>Facturación por diferencia de lecturas</t>
  </si>
  <si>
    <t>Incremento de la facturación
Reducción de PQR
Reducción del IANC</t>
  </si>
  <si>
    <t>Comunidades cincunvecinas de la planta de tratamiento</t>
  </si>
  <si>
    <t>Desconexión o legalización de los predios que se encuentran conectados con mangueras alrededor de la planta de tratamiento
Instalación de macromedidores.</t>
  </si>
  <si>
    <t>Población en general de la ciudad de Valledupar</t>
  </si>
  <si>
    <t>Sectorización hidráulica (depende de la modelación hidráulica contratada)</t>
  </si>
  <si>
    <t>Mejora significativa en la prestación del servicio</t>
  </si>
  <si>
    <t>División operación técnica y mantenimiento
Control Pérdidas
AMB</t>
  </si>
  <si>
    <t xml:space="preserve">Recursos propios, convenios interadministrativos, créditos con entidades bancarias y cooperación internacional </t>
  </si>
  <si>
    <t xml:space="preserve">Socializacion de la factura </t>
  </si>
  <si>
    <t xml:space="preserve">Incremento de la cartera en los estratos 1,2,3.  </t>
  </si>
  <si>
    <t>Evitar los abonos a la factura corriente e incrementar la suscripción de acuerdos de pago o financiaciones</t>
  </si>
  <si>
    <t>SERVICIO (socialización con la comunidad del doble cupón de la factura)</t>
  </si>
  <si>
    <t>Actualmente los clientes que adeuden una factura o más tienen la opción de realizar el pago sobre la factura corriente, dejando sin pago los saldos de cartera lo que no los exime de las suspensiones y/o cortes del servicio; por lo tanto, se debe socializar esta situación a la comunidad en general</t>
  </si>
  <si>
    <t>Aproximadamente 46.786 clientes que adeudan una factura o mas.</t>
  </si>
  <si>
    <t>Incrementar el pago de cartera</t>
  </si>
  <si>
    <t>Informes de recaudo</t>
  </si>
  <si>
    <t>Fomentar la suscripción de acuerdos de pago</t>
  </si>
  <si>
    <t>Acuerdos de pago firmados</t>
  </si>
  <si>
    <t>Acercamiento a la comunidad</t>
  </si>
  <si>
    <t>Evidencias fotográficas de campañas en los barrios de la ciudad</t>
  </si>
  <si>
    <t>Incremento de recaudo</t>
  </si>
  <si>
    <t>Uso racional del servicio
Mejora de imagen de la empresa</t>
  </si>
  <si>
    <t>Control comercial</t>
  </si>
  <si>
    <t>Comunidad en general
AMB
Líderes comunitarios</t>
  </si>
  <si>
    <t>Periodo de estructuración: 3 meses
Periodo de ejecución: Permanente</t>
  </si>
  <si>
    <t>Recaudo de cartera / Recaudo total</t>
  </si>
  <si>
    <t>Recaudar mensualmente el 1% del valor de la cartera superior a 6 meses</t>
  </si>
  <si>
    <t>Plan de gestión social</t>
  </si>
  <si>
    <t>Cultura de pago deficiente</t>
  </si>
  <si>
    <t>Incrementar el recaudo sobre la cartera y lograr el castigo de la misma.</t>
  </si>
  <si>
    <t>SERVICIO (Gestión social) y BIEN (implementos para realización de brigadas, como carpas, PC, modems entre otros)</t>
  </si>
  <si>
    <t>Se escoge esta alternativa teniendo en cuenta que puede ser desarrollada con personal de la empresa y a bajo costo, buscando el incremento del recaudo y la condonación de cartera prescrita con  fomento de la cultura de pago</t>
  </si>
  <si>
    <t>Aproximadamente 11.500 clientes que adeudan mas de 60 facturas, ubicados en los estratos 1 y 2 el 94% de los mismos.</t>
  </si>
  <si>
    <t>Organizar campañas en los barrios con descuentos especiales que logren fomentar la cultura de pago</t>
  </si>
  <si>
    <t>Proyectar actos administrativos por parte de EMDUPAR que permita aliviar las deudas de los usuarios y lograr acuerdos de pago</t>
  </si>
  <si>
    <t>Incremento del recaudo sobre la cartera</t>
  </si>
  <si>
    <t>Descontar en el sistena open la cartera prescrita</t>
  </si>
  <si>
    <t xml:space="preserve">Disminución de la cartera </t>
  </si>
  <si>
    <t>Aumentar el recaudo sobre la cartera y el número de financiaciones</t>
  </si>
  <si>
    <t>Se evitan confrontaciones con los clientes al momento de realizar suspensiones</t>
  </si>
  <si>
    <t>Gestión jurídica
AMB
Líderes comunitarios</t>
  </si>
  <si>
    <t>Aproximadamente $30.000.000</t>
  </si>
  <si>
    <t>Conformación de un equipo de interventoría y elaboración del respectivo procedimiento</t>
  </si>
  <si>
    <t>El colaborador comercial no ha alcanzado la meta del 95% de recuperación de cartera</t>
  </si>
  <si>
    <t>Conformar un equipo de interventoría el cual desarrolle sus actividades con base en las directrices señaladas en un procedimiento diseñado para tal fin, que indique además las actividades a auditar y los criterios de aceptabilidad sobre los cuales se basará la interventoría al contrato de colaboración empresarial con la empresa AMB</t>
  </si>
  <si>
    <t>BIEN (Manual)</t>
  </si>
  <si>
    <t>Se debe conformar un equipo de trabajo que realice seguimiento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t>
  </si>
  <si>
    <t>Segmento de usuarios en el rango de 0-6 facturas (83.607 clientes), especialmente los que adeudan entre una y seis facturas (24.255 usuarios)</t>
  </si>
  <si>
    <t>Presentar a la Gerencia la  estructura del equipo de interventoría donde se incluyen los costos relacionados a esta actividad</t>
  </si>
  <si>
    <t>Documento para Gerencia</t>
  </si>
  <si>
    <t>Personal seleccionado</t>
  </si>
  <si>
    <t>Creación de manual de interventoría</t>
  </si>
  <si>
    <t>Manual</t>
  </si>
  <si>
    <t>Cumplimiento de las obligaciones contractuales</t>
  </si>
  <si>
    <t>Equipo de Interventoría</t>
  </si>
  <si>
    <t>Estrategias de Recaudo AMB</t>
  </si>
  <si>
    <t xml:space="preserve">Incremento de la cartera por ineficacia en el cobro  </t>
  </si>
  <si>
    <t>Exigir al colaborador empresarial AMB a través del equipo de interventoría la implementación de estrategias de cobro diferenciadas de acuerdo a la antigüedad de la cartera</t>
  </si>
  <si>
    <t>BIEN (Documento con estrategias de recaudo)</t>
  </si>
  <si>
    <t>El colaborador empresarial debe señalar en un documento todas y cada una de las estrategias de recaudo a implementar, en el cual se indique el segmento de mercado sobre el cual se aplicará, el procedimiento de implementación y los resultados esperados, esperando obtener una mejora en el recaudo.</t>
  </si>
  <si>
    <t>Segmento de usuarios en el rango de 0-6 facturas (83.607 clientes).</t>
  </si>
  <si>
    <t>Documentar por parte del colaborador empresarial AMB las estrategias diferenciadas de recaudo dependiendo las condiciones socioeconómicas de los usuarios, calidad del servicio y uso el mismo.</t>
  </si>
  <si>
    <t>Documento con estrategias</t>
  </si>
  <si>
    <t>Socializar con EMDUPAR las estrategias diferenciadas de recaudo a implementar por parte del colaborador empresarial AMB, a fin de realizar concertación en la aplicación de las mismas.</t>
  </si>
  <si>
    <t>Acta de socialización</t>
  </si>
  <si>
    <t>Realizar seguimiento a la implementación de las estrategias de recaudo</t>
  </si>
  <si>
    <t>Actas de auditoría / interventoría</t>
  </si>
  <si>
    <t>Cumplimiento de las obligaciones contractuales
Incremento del recaudo</t>
  </si>
  <si>
    <t>Análisis y seguimiento a la cartera</t>
  </si>
  <si>
    <t>Deficiente gestión de cartera</t>
  </si>
  <si>
    <t>Realizar análisis permanente y seguimiento a la cartera en general</t>
  </si>
  <si>
    <t>BIEN (Cronograma de gestión)</t>
  </si>
  <si>
    <t>Con la entrada del nuevo colaborador empresarial AMB, se programarán todas las actividades a través de cronogramas de trabajo concertados con EMDUPAR y seguimiento a través de indicadores de gestión.</t>
  </si>
  <si>
    <t>Verificar el cumplimiento de los cronogramas entregados por el colaborador empresarial AMB</t>
  </si>
  <si>
    <t>Informe de seguimiento mensual</t>
  </si>
  <si>
    <t>Realizar auditoría a los trabajos realizados por el colaborador empresarial AMB</t>
  </si>
  <si>
    <t>Calcular los indicadores de cumplimiento contractual y los de control interno</t>
  </si>
  <si>
    <t>Documento con cálculo de indicadores</t>
  </si>
  <si>
    <t>Depuración de cartera</t>
  </si>
  <si>
    <t>Control Comercial
División de Facturación</t>
  </si>
  <si>
    <t>Periodo de estructuración: 1 mes
Periodo de ejecución: Permanente</t>
  </si>
  <si>
    <t>BIEN (Diseño de indicadores del área)</t>
  </si>
  <si>
    <t>Diseño de nueva factura.</t>
  </si>
  <si>
    <t>Poca claridad de la factura frente a sus diferentes componentes</t>
  </si>
  <si>
    <t>Diseñar el nuevo formato que se usaran en la factura de EMDUPAR S.A E.S.P, dandole a este elementos donde sea clara y entendible para el usuario.</t>
  </si>
  <si>
    <t>Implementando la nueva factura, tendriamos a un usuario mas capacitado y que con todos los aspecto que explica la factura evitaria trasladarse a las instalaciones de la empresa a solicitrar aclaracion e informacion sobre la factura.</t>
  </si>
  <si>
    <t>Usuarios internos y externos de EMDUPAR S.A E.S.P</t>
  </si>
  <si>
    <t>Diseñar la factura con todo el equipo de comercial.</t>
  </si>
  <si>
    <t>Brindarle a el usuario una factura clara para su comprensión</t>
  </si>
  <si>
    <t>Evitar que el usuario se traslade a las instalaciones de la Empresa a consultar informacion que puede explicarse en la factura</t>
  </si>
  <si>
    <t>Mejorar la cultura de pago, aumentar el recaudo, facilitar la comprension de la factura por parte del usuario, generar confianza en el usuario</t>
  </si>
  <si>
    <t xml:space="preserve">FUNCIONARIOS DE EMDUPAR S.A E.S.P
USUARIOS ACTIVOS DE EMDUPAR S.A. E.S.P
COMUNIDAD EN GENERAL
</t>
  </si>
  <si>
    <t>Aumento en el Recaudo, confianza en el usuario</t>
  </si>
  <si>
    <t>Factura con nuevo diseño</t>
  </si>
  <si>
    <t>Comprensión por parte del usuario de todos los campos de la factura</t>
  </si>
  <si>
    <t>Descongestión de sala de atención al usuario.</t>
  </si>
  <si>
    <t>Mejorar la cultura de pago, aumentar el recaudo, facilitar la comprension de la factura por parte del usuario.</t>
  </si>
  <si>
    <t xml:space="preserve">Generación de confianza al usuario, saber por parte del usuario los conceptos que esta cancelando. </t>
  </si>
  <si>
    <t xml:space="preserve">FUNCIONARIOS DE EMDUPAR S.A E.S.P
</t>
  </si>
  <si>
    <t>USUARIOS ACTIVOS DE EMDUPAR S.A. E.S.P
COMUNIDAD EN GENERAL</t>
  </si>
  <si>
    <t>3 Meses</t>
  </si>
  <si>
    <t xml:space="preserve">Recaudo
Cultura de pago
Confianza ante el usuario
</t>
  </si>
  <si>
    <t>Diseño de calendario de facturación anual</t>
  </si>
  <si>
    <t>2.6 Negligencia en la programación y coordinación de las actividades de facturación.</t>
  </si>
  <si>
    <t>Implementar el calendario de facturación anual, siendo este el que, de la ruta a seguir en el año, manejando los periodos de consumo, reparto y fechas límites de pago con variaciones menor a 2 días máximo.  Aumentar los ciclos de facturación, siendo estos más cortos se pueden tomar acciones en menor tiempo, brindar soluciones inmediatas realizando crítica y precritica apenas se vayan cargando las lecturas al sistema.</t>
  </si>
  <si>
    <t>Con este proyecto se nos facilitaria el proceso de planeación de las actividades mes a mes, ya que contariamos con una programación anual, eso nos disminuira los imprevistos y aumentaria la concentracion en las actividades misionales y que traen recursos a la empresa.</t>
  </si>
  <si>
    <t>Calendario de facturación anual.</t>
  </si>
  <si>
    <t>Mantener una fecha de pago mes a mes en la facturación de los diferentes ciclos</t>
  </si>
  <si>
    <t>Programación por parte del usuario para realizar su pago puntualmente</t>
  </si>
  <si>
    <t>Disminuir los tiempo de actividades para concentrarse en la gestion de cobro y aumentar recaudo</t>
  </si>
  <si>
    <t>Aumento de los ingresos por concepto de facturación en la empresa</t>
  </si>
  <si>
    <t>Ser mas eficientes en proceso de facturacion y aumentar el recaudo corriente.</t>
  </si>
  <si>
    <t>Mayores ingresos para las inversiones necesarias en la empresa</t>
  </si>
  <si>
    <t xml:space="preserve">CONTRATISTA O GESTOR COMERCIAL JUNTO A LOS FUNCIONARIOS DE EMDUPAR S.A E.S.P
</t>
  </si>
  <si>
    <t>1 AÑO</t>
  </si>
  <si>
    <t>Aumento en el Recaudo</t>
  </si>
  <si>
    <t>Optimizar el proceso de facturación, siendo mas eficientes en cada uno de los procesos, para que entre la actividad de lectura y la facturación se recorten los días y asi concentrar las actividades en la gestión de cobro para aumentar el recaudo corriente y de cartera de la empresa.</t>
  </si>
  <si>
    <t>Ajustar el calendario de facturación de acuerdo a lo que dice la ley y generando confianza en el usuario ya que las fechas no variarian mucho lo que se programaria para una fecha fija para el pago de la factura.</t>
  </si>
  <si>
    <t xml:space="preserve">Mejorar el proceso entre la lectura y de facturación, siendo estos mas cortos se pueden tomar acciones en menor tiempo. </t>
  </si>
  <si>
    <t>Eficiencia en el proceso de facturación</t>
  </si>
  <si>
    <t>Brindar soluciones inmediatas realizando precritica y critica al momento de cargar las lecturas al sistema</t>
  </si>
  <si>
    <t>Analisis inmediato de critica y empezar a realizar el proceso de revisiones internas en menor tiempo.</t>
  </si>
  <si>
    <t>Ajustar los ciclos de acuerdo a las necesidades del fujo de caja permanente.</t>
  </si>
  <si>
    <t>Contar con recursos economico disponible para las diferentes necesidades presentadas en la empresa</t>
  </si>
  <si>
    <t>Garantizar los ingresos mes a mes teniendo en cuenta que se mantienen los periodos de consumos y fecha limite de pago.</t>
  </si>
  <si>
    <t xml:space="preserve">Aumentar flujo de caja para lo pago de nomina y demas obligaciones. </t>
  </si>
  <si>
    <t>Aumento en el Recaudo corriente y cartera vencida.</t>
  </si>
  <si>
    <t>Aumentar los ciclos de facturación, siendo estos más cortos se pueden tomar acciones en menor tiempo, brindar soluciones inmediatas realizando crítica y precritica apenas se vayan cargando las lecturas al sistema..</t>
  </si>
  <si>
    <t>Mejorar la calidad el proceso de facturacion, siendo este mas eficiente y mas rapido, programando actividades mensuales para garantizar el recaudo de la factura generada al usuario, teniendo en cuenta que la mayor parte del tiempo se aprovecharia para gestion de cobro, con gestores comerciales y el personal de la empresa.</t>
  </si>
  <si>
    <t>Realizar estudios con el personal de facturación, implementado planes pilotos con ciclo mas pequeños donde se realicen todas las actividades del calendario y así poder concentrarse en las actividades de recaudo mas dias del mes. Hay que tener en cuenta que esta accion se trazaria en un plazo mayor a 6 meses para poder medir y determinar los beneficios de lo implementado.</t>
  </si>
  <si>
    <t>Mas ciclos de facturación de acuerdo a lo arrojado en el estudio</t>
  </si>
  <si>
    <t>Aumentar la claridad por parte de los usuarios en los diferentes procesos de facturacón</t>
  </si>
  <si>
    <t>Confianza en lo facturado por parte de los usuarios</t>
  </si>
  <si>
    <t>Mantener los dias de consumo</t>
  </si>
  <si>
    <t>Aumento en los metros cubicos facturados tanto en acueducto como en alcantarillado</t>
  </si>
  <si>
    <t>Asegurar los ingresos de lo que se factura, aumento en el recaudo teniendo en cuenta que el tiempo se aprovecharia para esta actividad, confianza en el usuario ya que tendriamos un proceso mas corto y con resultados inmediatos</t>
  </si>
  <si>
    <t>Aumento en la facturacion</t>
  </si>
  <si>
    <t>Aumento en el Recaudo, eficiencia en los procesos de facturación.</t>
  </si>
  <si>
    <t>CALL CENTER</t>
  </si>
  <si>
    <t>Se hace necesario implementar r un call center con un equipo de trabajo que atienda las llamadas de los usuarios</t>
  </si>
  <si>
    <t>Mejorar la atencion de los usuarios a traves del call center</t>
  </si>
  <si>
    <t xml:space="preserve">debido al alto trafico de usuarios  se requiere  atencion personalizada tanto inbound como out baoun  </t>
  </si>
  <si>
    <t>EMDUPAR-USUARIOS</t>
  </si>
  <si>
    <t xml:space="preserve">reducir tiempos de espera a los  y generar satisfacciona a los usuarios  </t>
  </si>
  <si>
    <t>elemento tecnologico / funcionario</t>
  </si>
  <si>
    <t xml:space="preserve">minimizar las pqr por atencion previa por call center </t>
  </si>
  <si>
    <t xml:space="preserve">apoyar otras areas que requieran call center out baound </t>
  </si>
  <si>
    <t xml:space="preserve">mejorra el servicio al usuario </t>
  </si>
  <si>
    <t xml:space="preserve">Llevar estadisticas diarias </t>
  </si>
  <si>
    <t>Atencion y respuestas inmediatas a nuestros usuario</t>
  </si>
  <si>
    <t>minimizar la atencion en sala de atencion al usuario</t>
  </si>
  <si>
    <t xml:space="preserve"> Funcionarios</t>
  </si>
  <si>
    <t>Satisfacion del Usuario</t>
  </si>
  <si>
    <t>mejorar imagen de empresa -ofrecer  mas canales de atencion -disminuir  pqr</t>
  </si>
  <si>
    <t>Se requiere reforzar los canales de atencion via telefonica donde por este medio los usuarios puedan realizar mas tramites y solicitudes con la empresa</t>
  </si>
  <si>
    <t>DIGITURNO</t>
  </si>
  <si>
    <t xml:space="preserve">El problema es que la atencion no cuenta con tecnologias para la asignacion de turnos y no permite la diferenciacion en las solicitudes y tipo de usuarios atendidos </t>
  </si>
  <si>
    <t>Controlar y optimizar los tiempos de atencion en sala</t>
  </si>
  <si>
    <t>Optimiza la atencion al usuario</t>
  </si>
  <si>
    <t>elemento tecnologico</t>
  </si>
  <si>
    <t>minimiza la atencion y mejora el flujo de personas en sala</t>
  </si>
  <si>
    <t>Se podran canalizar solicitudes especificas que tengan rapida atencion y usuarios de atencion prioritaria</t>
  </si>
  <si>
    <t>Incrementar la eficiencia de los procesos de datencion al usuario en la empresa</t>
  </si>
  <si>
    <t>organizar el sistema de turno de la empresa</t>
  </si>
  <si>
    <t xml:space="preserve">prioriza a los usuarios de acuerdo a su necesidad </t>
  </si>
  <si>
    <t>Division de Sistemas</t>
  </si>
  <si>
    <t>Aproximadamente 35. 000.000</t>
  </si>
  <si>
    <t>mejorar imagen de empresa -ofrecer  mejores canales de atencion -disminuir  pqr</t>
  </si>
  <si>
    <t>FRONT OFFICE DE TODAS LAS SOLICITUDES DE LOS USUARIOS</t>
  </si>
  <si>
    <t xml:space="preserve">falta de atencin en temas puntuales de las diferenctes subprocesos </t>
  </si>
  <si>
    <t xml:space="preserve">resolver las dusas y gestionar  los tramite de  los usuario de manera oprtuna </t>
  </si>
  <si>
    <t xml:space="preserve">para documentar al usuario y resolover sus dudas </t>
  </si>
  <si>
    <t xml:space="preserve">mejorar atencion </t>
  </si>
  <si>
    <t xml:space="preserve"> funcionario en sala de atencion al usuario</t>
  </si>
  <si>
    <t xml:space="preserve">canalizar temas puntuales a las areas correspondientes </t>
  </si>
  <si>
    <t xml:space="preserve">capacitar y reentrenar a  los funcionarios de sala </t>
  </si>
  <si>
    <t xml:space="preserve">mejorar el servicio al usuario - satisfaccer -resolver las dudas  de los usuarios </t>
  </si>
  <si>
    <t>atencion inmediata a los usuarios sobre medidores</t>
  </si>
  <si>
    <t>Division de Perdidas Comerciales</t>
  </si>
  <si>
    <t xml:space="preserve">funcionarios </t>
  </si>
  <si>
    <t>3 MESES</t>
  </si>
  <si>
    <t>PAGINA WEB RADICACION DE PQR</t>
  </si>
  <si>
    <t>Falta de formato en la pagina web para radicacion de PQR</t>
  </si>
  <si>
    <t>Recepcion de PQR en la pagina web de la empresa</t>
  </si>
  <si>
    <t>aumentar canales de atencion con los usuarios</t>
  </si>
  <si>
    <t>brindar atencion oportuna a nuestros usuarios</t>
  </si>
  <si>
    <t>formato en la pagina web, para radicar PQR</t>
  </si>
  <si>
    <t>aumentar canales de atencion al os usuarios</t>
  </si>
  <si>
    <t>estar mas cerca de los usuarios por medio de un equipo tecnologico</t>
  </si>
  <si>
    <t>recepcionar PQR por medio de la pagina web</t>
  </si>
  <si>
    <t xml:space="preserve">funcionarios  </t>
  </si>
  <si>
    <t>CCU ACTUALIZADO</t>
  </si>
  <si>
    <t>actualmente  el usuario desconoce   la normatividad y el CCU</t>
  </si>
  <si>
    <t xml:space="preserve">difundir el CCU  alos usuarios </t>
  </si>
  <si>
    <t>a traves de estos medios comucativos  el usuario estara informado de los diferntes cambios y actualizaciones del CCU</t>
  </si>
  <si>
    <t xml:space="preserve">MANTENER EL USUARIO INFORMADO </t>
  </si>
  <si>
    <t>documento normativo</t>
  </si>
  <si>
    <t xml:space="preserve">Facilitar al usuario las herramienta para mantenerse informado </t>
  </si>
  <si>
    <t xml:space="preserve">mejorar la atencion </t>
  </si>
  <si>
    <t>folletos de CCU</t>
  </si>
  <si>
    <t>regulacion de la prestacion del servicio</t>
  </si>
  <si>
    <t>mejora la atencion del servicio en sala  de atencion al usuario</t>
  </si>
  <si>
    <t>Comision de regulacion de agua  potable CRA</t>
  </si>
  <si>
    <t xml:space="preserve">1 año </t>
  </si>
  <si>
    <t>CAPACITACION EN LEY 142/1994</t>
  </si>
  <si>
    <t>vencimiento en repuest terminos de ley</t>
  </si>
  <si>
    <t>dar respuesta oportunamente las respuestas escritas a los usuarios</t>
  </si>
  <si>
    <t>aumento de conocimiento para tener la respuesta pertinente</t>
  </si>
  <si>
    <t xml:space="preserve">respuesta oportuna </t>
  </si>
  <si>
    <t>socializacion de la ley 142/94</t>
  </si>
  <si>
    <t xml:space="preserve">optimizar los procedimientos en timpo de respuesta </t>
  </si>
  <si>
    <t xml:space="preserve">capacitar y reentrenar a  los funcionarios  de pqr y sala </t>
  </si>
  <si>
    <t>ilustracion y conocimiento de la ley</t>
  </si>
  <si>
    <t>brindar respuesta dentro de los terminos</t>
  </si>
  <si>
    <t>Direcion Territorial Nororiente SSPD</t>
  </si>
  <si>
    <t xml:space="preserve">sacar pqr max 2 dias de respuesta </t>
  </si>
  <si>
    <t xml:space="preserve">ES NECESARIO REALIZAR ESTA SUPERVISION OPERATIVO YA QUE CON ELLO  ES POSIBLE MEDIR Y TOMAR DECISIONES QUE APORTAN AL BUEN FUNCIONAMIENTO Y  EFICIENCIA  EN LA EJECUCION  DEL OBJETO DEL PROYECTO </t>
  </si>
  <si>
    <t>área encargada de realizar seguimiento y control  a la informacion  tarida por el gestor  y  el seguimientpo a  las administrativas ejecutadas en los diferentes subprocesos de la gestión comercial a fin de garantizar el cumplimiento</t>
  </si>
  <si>
    <t xml:space="preserve">garantizar el correcto funcionamiento y transformacion de la informacio que requiera la  empresa  a traves  del catastro validando datos en terreno </t>
  </si>
  <si>
    <t>capacitar y reentrenar  a los supervisores que ejecutan la actividad</t>
  </si>
  <si>
    <t xml:space="preserve">conocer la eficiencia del gestor  a traves de la medicion   y tener la veracidad de la informacion </t>
  </si>
  <si>
    <t xml:space="preserve">EMDUPAR-GESTOR </t>
  </si>
  <si>
    <t>amb</t>
  </si>
  <si>
    <t xml:space="preserve">recursos propios </t>
  </si>
  <si>
    <t xml:space="preserve">2 años </t>
  </si>
  <si>
    <t>indicadores de gestion comtemplados en los pliegos del contrato</t>
  </si>
  <si>
    <t xml:space="preserve">superar los indicadores </t>
  </si>
  <si>
    <t xml:space="preserve">muestras significativas de seguimiento y control  operativo comercial </t>
  </si>
  <si>
    <t>área encargada de realizar seguimiento y control a las diferentes actividades tanto operativas como administrativas ejecutadas en los diferentes subprocesos de la gestión comercial a fin de garantizar el cumplimiento</t>
  </si>
  <si>
    <t xml:space="preserve">mejorar la operación comercial  operativa de la empresa </t>
  </si>
  <si>
    <t>aumento de indicadores misionales</t>
  </si>
  <si>
    <t xml:space="preserve">CONTRATAR PERSONAL exérto en supervision  en activiades de area comercial </t>
  </si>
  <si>
    <t xml:space="preserve">CONTRATAR PERSONAL DE TERRNO </t>
  </si>
  <si>
    <t xml:space="preserve">reforzar el equipo de supervision de la empresa </t>
  </si>
  <si>
    <t xml:space="preserve">Exitosa </t>
  </si>
  <si>
    <t xml:space="preserve">se da traslado de dos funcionario para el apoyo a la interventoria de aseo. </t>
  </si>
  <si>
    <t xml:space="preserve">se establecio nuevo personal de apoyo para la interventoria </t>
  </si>
  <si>
    <t>Implementación de un sistema de  generación de energia solar fotovoltaica en el predio denominado  El Tarullal en la ciudad de Valledupar.</t>
  </si>
  <si>
    <t>Implementar un sistema de  generación de energia solar fotovoltaica en el predio denominado  El Tarullal en la ciudad de Valledupar.</t>
  </si>
  <si>
    <t>Instalacion fotovoltaica.</t>
  </si>
  <si>
    <t xml:space="preserve">
Aprovechar el area denomida El Tarullal a traves de la generación de energia fotovoltaica, contribuyendo a la conservación de los recursos natarules.</t>
  </si>
  <si>
    <t>Existe un terreno de amplia extension el cual no tiene  aprovechamiento.</t>
  </si>
  <si>
    <t>Analizar el potencial de generacion de energia por medio de paneles solares.</t>
  </si>
  <si>
    <t>Estudio de generación de energia.</t>
  </si>
  <si>
    <t>Instalar un sistema de generacion de energia por medio de paneles solares.</t>
  </si>
  <si>
    <t>Paneles solares y su sistema de conversion fotovoltaica.</t>
  </si>
  <si>
    <t>Creacion de fuentes alternativas del generacion de energia.</t>
  </si>
  <si>
    <t>Utilización de energias no contaminantes.</t>
  </si>
  <si>
    <t>$ 1.400.000  US</t>
  </si>
  <si>
    <t>Adecuación del predio El Tarullal para el aprovechamiento técnico como proveedor de material vegetal a compensaciones que corresponden a EMDUPAR S.A E.S.P.</t>
  </si>
  <si>
    <t>Adecuar el predio  El Tarullal para su aprovechamiento técnico como proveedor de material vegetal.</t>
  </si>
  <si>
    <t>Aprovechamiento predio</t>
  </si>
  <si>
    <t xml:space="preserve">
Dar cumplimiento a compromisos ambientales en el PMA y disminuir riesgos de posibles invasiones en el area de propiedad de la entidad.</t>
  </si>
  <si>
    <t>Existe un terreno de amplia extensión denominado El Tarullal, donde antiguamente funcionaban las lagunas de tratamiento de aguas residuales de la ciudad,  el cual es suceptible de invasion por parte de moradores del sector. Ademas, aun se encuentran compromisos pendiente en el PMA  aprobado por la autoridad ambiental,los cuales se deben cumplir para obtener el cierre de dicho instrumento ambiental.</t>
  </si>
  <si>
    <t>Caracterización del area para determinar material vegetal existente.</t>
  </si>
  <si>
    <t>Area caracterizada.</t>
  </si>
  <si>
    <t>Aprovechamiento técnico del predio como proveedor de material vegetal.</t>
  </si>
  <si>
    <t>Area aprovechada.</t>
  </si>
  <si>
    <t>Generacion de cobertura vegetal como medio de compensacion, permitiendo el cumplimiento de compromisos con la Autoridad Ambiental del departamento.
Minimizar riesgos de invasiones futuras en el area de propiedad de la empresa.</t>
  </si>
  <si>
    <t>Impacto positivo al medio ambiente</t>
  </si>
  <si>
    <t xml:space="preserve">Levantamiento Batimétrico de las lagunas  existentes en la Planta de Tratamiento de Aguas Residuales El Salguero de la ciudad de Valledupar </t>
  </si>
  <si>
    <t>Realizar el levantamiento Batimétrico de las lagunas  existentes en la Planta de Tratamiento de Aguas Residuales El Salguero de la ciudad de Valledupar .</t>
  </si>
  <si>
    <t>Batimetria lagunas - PTAR El Salguero.</t>
  </si>
  <si>
    <t>Determinar el estado de acumulación de lodos y el volumen efectivo que poseen actualmente las lagunas en el Sistema de Tratamiento de aguas Residuales  El Salguero, con el objetivo de estimar los costos y planeación de mantenimientos respectivos.</t>
  </si>
  <si>
    <t>La batimetria es la base para la ejecución de las labores de extracción, retiro, transporte y disposición final de lodos de las lagunas en la PTAR El Salguero.</t>
  </si>
  <si>
    <t>Habitantes del area del municipio de Valledupar y población situada aguas abajo del vertimiento de la PTAR El Salguero.</t>
  </si>
  <si>
    <t>Realizar el levantamiento altimétrico y planimétrico de lagunas del sistema de tratamiento de aguas residuales de la ciudad de Valledupar.</t>
  </si>
  <si>
    <t>Levantamiento altimétrico y planimétrico.</t>
  </si>
  <si>
    <t xml:space="preserve">Cálcular el volumen de lodos en 16 lagunas anaeróbicas, 8 lagunas facultativas y 7 de maduración. </t>
  </si>
  <si>
    <t xml:space="preserve">
Volumen de lodos a extraer.</t>
  </si>
  <si>
    <t>Optimización del sistema de tratamiento de las aguas residuales.</t>
  </si>
  <si>
    <t>Cumplimiento normatividad ambiental en materia de vertimientos.</t>
  </si>
  <si>
    <t>Extracción, retiro, trasnporte y disposición final de los lodos de las lagunas en la PTAR El Salguero.</t>
  </si>
  <si>
    <t xml:space="preserve"> Extraer, retirar, transportar y realizar la disposición final de lodos de las lagunas en la PTAR El Salguero.
</t>
  </si>
  <si>
    <t>Retiro de lodos lagunas PTAR El Salguero.</t>
  </si>
  <si>
    <t xml:space="preserve">
Optimización del Sistema de Tratamiento de Aguas Residuales.</t>
  </si>
  <si>
    <t xml:space="preserve">Desde el año 2018 y 2019, no se realiza la actividad de extracción, retiro, desactivación y disposición final de los lodos contenido en las lagunas anaeróbicas, facultativas y maduración de la PTAR El Salguero, labor que es indispensable para garantizar el buen funcionamiento del sistema lagunar. </t>
  </si>
  <si>
    <t>Realizar las labores de dragado y extracción de lodos.</t>
  </si>
  <si>
    <t>Dragrado y extraccion de lodos</t>
  </si>
  <si>
    <t>Transporte y dispisición final de los lodos, de acuerdo con las caracteristicas fisicoquimicas del mismo.</t>
  </si>
  <si>
    <t>Disposición final de lodos.</t>
  </si>
  <si>
    <t xml:space="preserve">Rehabilitación y puesta en funcionamiento del sistema SCADA, para seguimiento en tiempo real de parametros fisicoquimicos, inherentes a la PTAP en la ciudad de Valledupar </t>
  </si>
  <si>
    <t>Rehabilitación y puesta en funcionamiento del sistema SCADA para seguimiento en tiempo real de parametros fisicoquimicos inherentes a la PTAP.</t>
  </si>
  <si>
    <t>Sistema de monitoreo y control SCADA</t>
  </si>
  <si>
    <t>La rehabilitación y puesta en funcionamiento del sistema SCADA, permtirá obtener información del comportamiento de los parametros en la PTAP y mayor control en los procesos en forma remota, lo que repercute en la toma de desiciones teniendo como registros datos reales.</t>
  </si>
  <si>
    <t>No existen equipos de macro medición en captación y monitoreo de parametros fisicoquimicos en las diferentes fases de tratamiento de la PTAP, que permitan llevar un control en tiempo real del  proceso de potabilización.</t>
  </si>
  <si>
    <t>Poblacion de la cabecera urbana del municipio de Valledupar</t>
  </si>
  <si>
    <t xml:space="preserve">Realizar diagnostico del actual sistema SCADA y macromedidores  instalados en la PTAP. </t>
  </si>
  <si>
    <t>Documento del diagnostico del sistema SCADA y macromedidores.</t>
  </si>
  <si>
    <t>Mantenimiento,  recuperación y adquisición de equipos que conforman el sistema SCADA y macromedidores en la PTAP</t>
  </si>
  <si>
    <t>Sistema SCADA y macromedidores en adecuado estado.</t>
  </si>
  <si>
    <t>Puesta en funcionamiento del sistema SCADA y macromedidores en la PTAP.</t>
  </si>
  <si>
    <t>Sistema SCADA y macromedidores en funcionamiento .</t>
  </si>
  <si>
    <t>Control de las variables con la medición real de los volúmenes de agua captada y  gestión del balance hidráulico.</t>
  </si>
  <si>
    <t>Eficiencia en la operación de PTAP</t>
  </si>
  <si>
    <t xml:space="preserve">
Recuersos propios, convenios interadministrativos, créditos con entidades bancarias y cooperación internacional </t>
  </si>
  <si>
    <t>Estimacion de los caudales utilizados para las actividades de mantimiento en las unidades de tratamiento pertenecientes a la ptap´s en la ciudad de Valledupar</t>
  </si>
  <si>
    <t>Estimar los caudales utilizados para las actividades de mantimiento en las unidades de tratamiento</t>
  </si>
  <si>
    <t>Sistema de monitoreo y control de perdidas tecnicas en unidades de tratamiento</t>
  </si>
  <si>
    <t>Minimizar pérdidas técnicas internas en la PTAP.</t>
  </si>
  <si>
    <t>No existe cuantificación del volumen de agua para las actividades de mantenimiento de los desarenadores, sedimentador y filtros, requeridas para realizar el balance hídrico para el control de pérdidas técnicas.</t>
  </si>
  <si>
    <t>Adquisición e implementacion de macromedidores, para el sistema de lavado en las diferentes unidades tratamiento</t>
  </si>
  <si>
    <t>Registro de caudales utilizados en el mantenimiento y lavados de las unidades de tratamiento</t>
  </si>
  <si>
    <t>Medir los caudales de agua utilizados en el lavado de las unidades de tratamiento</t>
  </si>
  <si>
    <t>Control de las variables con la medición real de los volúmenes de agua captada y el gestión del balance hidráulico.</t>
  </si>
  <si>
    <t xml:space="preserve">Desarrollo un plan de mantenimiento para las estructuras de tratamiento de agua potable, tendientes a evitar las infiltraciones en las PTAPs de la ciudad de valledupar </t>
  </si>
  <si>
    <t xml:space="preserve">Generar alternativas de solución para realizar  mantenimientos preventivos y correctivos de las diferentes fases de tratamiento de la PTAP </t>
  </si>
  <si>
    <t>Plan de mantenimiento preventivo y correctivo para evitar la filtracion las infraestructuras de tratamiento de agua potable</t>
  </si>
  <si>
    <t>Opmización y conservación de las estructuras que conforman cada componente del procesos de potabilización.</t>
  </si>
  <si>
    <t>No existe un plan de mantenimiento a infraestructura que conforma las diferentes fases de tratamiento.</t>
  </si>
  <si>
    <t xml:space="preserve">Desarrollar un plan de mantenimiento para las estructuras de tratamiento de agua potable, tendientes a minimizar perdidas tecnicas en el sistema </t>
  </si>
  <si>
    <t>Manual de mantenimiento para las estruccturas de la PTAP</t>
  </si>
  <si>
    <t>Optimización de la infraestructura de la planta potabilizadora</t>
  </si>
  <si>
    <t>Disminucion en las perdidas tecnicas producidas en la PTAP</t>
  </si>
  <si>
    <t>Adecuaciones generales a la infraestructura de la PTAP para minimizar pérdidas internas.</t>
  </si>
  <si>
    <t>Realizar adecuaciones generales a la infraestructura de la PTAP.</t>
  </si>
  <si>
    <t>Infraestructura en condiciones óptimas</t>
  </si>
  <si>
    <t>Con la intervención de la infraestructura que presentan fallas e inconvenientes técnicos, se logrará la optimización del sistema y minimizar las perdidas  internas entre los procesos de potabilización.</t>
  </si>
  <si>
    <t>Algunas estructuras de la PTAP presentan deterioro y obsolescencia, lo que conlleva a un inadecuado funcionamiento y perdidas internas en los procesos de potabilización.</t>
  </si>
  <si>
    <t>Identificar la infraestructura que requiere intervención, priorizando de acuerdo al estado e importancia de las mismas.</t>
  </si>
  <si>
    <t>Identificación infraestrucutra en mal estado.</t>
  </si>
  <si>
    <t>Mantenimineto y adecuación de la infraestructura que requiere intervención.</t>
  </si>
  <si>
    <t>Infraestructura en adecuado estado de funcionamiento.</t>
  </si>
  <si>
    <t>Optimización de la infraestructura de la planta potabilizadora.
Minimizar pérdidas internas en la PTAP.</t>
  </si>
  <si>
    <t>Adecuaciónes generales compuertas PTAP.</t>
  </si>
  <si>
    <t>Realizar adecuaciones generales de las compuertas de la PTAP.</t>
  </si>
  <si>
    <t>Compuertas optimizadas</t>
  </si>
  <si>
    <t>Con la intervención del sistemas de compuertas de la PTAP se optimizara el procesos de potablización y facilitará el mantenimiento de las estructuras que requieran intervención.</t>
  </si>
  <si>
    <t>El sistema de compuertas que conforman los diferentes procesos en la PTAP  presentan deterioro.</t>
  </si>
  <si>
    <t>Adecuar el sistema de compuertas que conforman el proceso de potabilización.</t>
  </si>
  <si>
    <t>Compuertas optimizadas.</t>
  </si>
  <si>
    <t>Opmización del sistema de potabilización.
Minimizar pérdidas internas.
Disminuir tiempo de intervención en caso de fallas en las estructuras de la PTAP.</t>
  </si>
  <si>
    <t xml:space="preserve">
Cambio sistema de bombeo, red de distribución e instalación de macromedidor a usuarios especiales abastecidos del tanque de 2000 m3 de la PTAP.</t>
  </si>
  <si>
    <t>Cambiar sistema de bombeo, red de distribución, e instalación de macromedidor a usuarios especiales abastecidos del tanque de 2000 M3 de la PTAP.</t>
  </si>
  <si>
    <t>Sistema de bombeo, red de distribución y macromedidor.</t>
  </si>
  <si>
    <t>Minimizar pérdidas técnicas  en la PTAP, al lograr macromedir el agua suministrada a los usuarios especiales abastecidos del tanque de 2000 M3. Asimismo, organizar el sistema existente  y ahorrar costos en el consumo de energía.</t>
  </si>
  <si>
    <t>Actualmente existen diferentes equipos de bomebos instalados en el tanque de almacenamiento de 2000 M3, lo que genera un mayor consumo de energia y falta de organización en el proceso. Adicionalmente, hay exclusión en el balance hídrico del suministro para los predios ubicados arriba de la PTAP, abastecidos  desde el tanque de almacenamiento porque se encuentra antes de la medición de los macromedidores de los distritos de distribución.</t>
  </si>
  <si>
    <t>Adquisición sistema de bombeo, tuberia  y macormedidor para usuarios especiales abastecidos del tanque de almacenamiento de 2000 M3 ubicado en la PTAP.</t>
  </si>
  <si>
    <t>Sistema de bombeo, red de distribución  y macromedidor.</t>
  </si>
  <si>
    <t xml:space="preserve">
Ahorro de energia y organización en el suministro de agua de los predios ubicados en la parte alta de la PTAP.
- Inclusión en el balance hidrico del suministro de agua a usuarios especiales.Q12</t>
  </si>
  <si>
    <t>Fortalecimiento de los procesos de la PTAP.</t>
  </si>
  <si>
    <t>Articulacion de los procesos  tecnicos-comerciales para contabilizar el volumen de agua suministrada a usuarios especiales, ubicados en la parte alta de  la Planta de Tratamiento de Agua Potable de la ciudad de valledupar</t>
  </si>
  <si>
    <t>Desperdicio de  agua tratada generando altos costos operativos.</t>
  </si>
  <si>
    <t>Articular los procesos tecnicos-comerciales para contabilizar el volumen de agua suministrada a usuarios especiales</t>
  </si>
  <si>
    <t>Registro de caudales producidos y vendidos</t>
  </si>
  <si>
    <t>Con la articulación de los procesos técnico-comerciales para la venta de agua en bloque y prestación del servicio de acueducto a predios ubicados en la parte alta de la PTAP, se disminuyen pérdidas técnicas y comerciales. Adicionalmente, contribuye a determinar un registro real del total de agua producida en la PTAP.</t>
  </si>
  <si>
    <t>No existe articulación de los procesos técnico-comerciales para la venta de agua a usuarios especiales y la prestación del servicio de acueducto a predios ubicados en la parte alta de la PTAP.</t>
  </si>
  <si>
    <t>Usuarios especiales del municipio de Valledupar</t>
  </si>
  <si>
    <t xml:space="preserve">Definición del proceso técnico - comecial de la venta de agua a usuarios especiales ubicados en la parte alta de la PTAP.  
</t>
  </si>
  <si>
    <t xml:space="preserve">Proceso técnico - comecial de la venta de agua en bloque y suministro de acueducto a usuarios ubicados en la parte alta de la PTAP. </t>
  </si>
  <si>
    <t>Mejora en indicadores de IANC</t>
  </si>
  <si>
    <t>Aumento en los indices comerciales de facturacion</t>
  </si>
  <si>
    <t>Adquisicion de equipos para la dosificación en el proceso  coagulación y cloración en el  sistema de tratamiento de agua potable de la ciudad de Valledupar</t>
  </si>
  <si>
    <t>Adquirir equipos de dosificacion en el proceso de coagulación y cloración en el sistema de tratamiento de agua potable de la ciudad de Valledupar.</t>
  </si>
  <si>
    <t>Equipos de dosificacion</t>
  </si>
  <si>
    <t>Optimizar los procesos de dosificación de quimicos para contrarestar los niveles de turbiedad y desinfección en la PTAP de la ciudad de valledupar.</t>
  </si>
  <si>
    <t>No existe un sistema de dosificación para el uso eficiente de quimicos para potabilización.</t>
  </si>
  <si>
    <t>Adquirir equipos para el sistema de dosificación de coagulante y cloración</t>
  </si>
  <si>
    <t>Equipos dosificación</t>
  </si>
  <si>
    <t>Crear un plan de mantenimiento de los componentes de dosificación</t>
  </si>
  <si>
    <t>Plan de Mantenimiento Preventivo y Correctivo de los componentes de dosificación</t>
  </si>
  <si>
    <t>Estandarizar la selección y compra de elementos quimicos optimos para la potabilizacion</t>
  </si>
  <si>
    <t>Selección de reactivos quimicos optimos para la potabilizacion</t>
  </si>
  <si>
    <t>Optimización del proceso de tratamiento del agua.
Ahorro en la dosificación de quimicos.</t>
  </si>
  <si>
    <t>Mejora en los procesos de potabilizacion</t>
  </si>
  <si>
    <t>Formulación e implementación del Plan de Mantenimiento y Limpieza de los canales de aduccion (Solución y Aereo) que conduce el agua cruda hasta los sistemas de tratamiento en la PTAP de la ciudad de Valledupar</t>
  </si>
  <si>
    <t>Incumplimiento de la regulación y normatividad aplicable en la prestación de los servicios públicos de Acueducto.</t>
  </si>
  <si>
    <t xml:space="preserve">Formular e implementar Plan de Mantenimiento y Limpieza de los canales de aduccion (Solución y Aereo) </t>
  </si>
  <si>
    <t>Plan de mantenimiento  rutinario para los canales de aduccion que conduce el agua cruda hasta los sistemas de tratamiento en la PTAP de la ciudad de Valledupar</t>
  </si>
  <si>
    <t>Mantener en adecuado estado de funcionamientos los canales de aducción de la Planta de Tratamiento de Agua Potable de la ciudad de Valledupar.</t>
  </si>
  <si>
    <t xml:space="preserve">No existe establecido un Plan de Mantenimiento para las limpieza de los canales de aducción (Aereo y Solución) en la PTAP, donde se establezcan cronogramas de intervención y actividades definidas para su conservación.   </t>
  </si>
  <si>
    <t xml:space="preserve">Formular Plan de Mantenimiento y Limpieza de los canales de aduccion (Solución y aereo) </t>
  </si>
  <si>
    <t xml:space="preserve"> Plan de Mantenimiento y Limpieza de los canales de aduccion (Solución y aereo) </t>
  </si>
  <si>
    <t xml:space="preserve">Implementar  Plan de Mantenimiento y Limpieza de los canales de aduccion (Solución y aereo) </t>
  </si>
  <si>
    <t>Plan implementado</t>
  </si>
  <si>
    <t>Mejora en la calidad del agua producida</t>
  </si>
  <si>
    <t xml:space="preserve">Formulación e implementación del Plan de Mantenimiento Preventivo, Correctivo y Limpieza de las plantas (Gota Fria y Huaricha), que hacen parte del sistema de potabilización de la ciudad de Valledupar </t>
  </si>
  <si>
    <t>Formular e implementar Plan de Mantenimiento Preventivo, Correctivo y Limpieza de las plantas (Gota Fria y Huaricha)</t>
  </si>
  <si>
    <t xml:space="preserve">Plan de Mantenimiento Preventivo, Correctivo y Limpieza de las plantas (Gota Fria y Huaricha), que hacen parte del sistema de potabilización de la ciudad de Valledupar </t>
  </si>
  <si>
    <t>Mantener en adecuado estado de funcionamiento las plantas (Gota Fria y Huaricha), que hacen parte del sistema de potabilización de la ciudad de Valledupar .</t>
  </si>
  <si>
    <t>Deterioro de los indicadores IRCA y continuidad, debido a la deficiencia en las unidades de tratamiento Gota Fria y Huaricha, aumentando suspensiones del servicio.</t>
  </si>
  <si>
    <t>Desarrollar un Plan de Mantenimiento Preventivo, Correctivo y Limpieza de las plantas (Gota Fria y Huaricha)</t>
  </si>
  <si>
    <t>Manual de Mantenimiento Preventivo, Correctivo y Limpieza de las plantas (Gota Fria y Huaricha)</t>
  </si>
  <si>
    <t>Mejorar los indices de continuidad del servicio</t>
  </si>
  <si>
    <t>Aumento eficiencia de las unidades de tratamiento Gota Fria y Huaricha, minimizando suspensiones del servicio al tratar turbiedades mas altas.</t>
  </si>
  <si>
    <t>Optimización infraestructura de las plantas (Gota Fria y Huaricha)</t>
  </si>
  <si>
    <t xml:space="preserve">Formulación e implementación del Plan de Mantenimiento Preventivo, Correctivo y Limpieza para los tanques de almacenamiento y compensacion, que hacen parte del sistema de potabilización de la ciudad de Valledupar </t>
  </si>
  <si>
    <t xml:space="preserve"> Incumplimiento de la regulación y normatividad aplicable en la prestación de los servicios públicos de Acueducto.</t>
  </si>
  <si>
    <t xml:space="preserve">Formular e implementar Plan de Mantenimiento Preventivo, Correctivo y Limpieza para los tanques de almacenamiento y compensación, que hacen parte del sistema de potabilización de la ciudad de Valledupar </t>
  </si>
  <si>
    <t xml:space="preserve">Plan de Mantenimiento Preventivo, Correctivo y Limpieza de los tanques de almacenamiento y compensacion, que hacen parte del sistema de potabilización de la ciudad de Valledupar </t>
  </si>
  <si>
    <t>Mejorar indicadores del IRCA y optimización del sistema de almacenamiento.</t>
  </si>
  <si>
    <t>Desarrollar un Plan de Mantenimiento Preventivo, Correctivo y Limpieza para los tanques de almacenamiento y compensacion</t>
  </si>
  <si>
    <t>Manual de mantenimiento para las estructuras de la PTAP</t>
  </si>
  <si>
    <t>Realizar programacion para la suspensión del servicio cuando las actividades asi lo ameriten</t>
  </si>
  <si>
    <t>Cronograma de suspenciones</t>
  </si>
  <si>
    <t>Comunicar oportunamente a la comunidad sobre las suspenciones programadas y las imprevistas</t>
  </si>
  <si>
    <t>Comunicado de prensa y redes sociales</t>
  </si>
  <si>
    <t>Optimización de la infraestructura dl Sistema de Potabilización</t>
  </si>
  <si>
    <t>Creacion de manuales y procedimientos para la asigancion de funciones al personal operativo de la planta de tratamineto de agua potable en la ciudad de Valledupar</t>
  </si>
  <si>
    <t>Crear manuales y procedimientos para la operación de las unidades de tratamiento en la PTAP Valledupar</t>
  </si>
  <si>
    <t>Manual especifico de funciones, con sus respectivos procedimientos</t>
  </si>
  <si>
    <t>Organizar la asignación y desarrollo de las funciones en la PTAP, logrando mejorar el desempeño del personal operativo.</t>
  </si>
  <si>
    <t>No existen manuales y procedimientos claros de operación, dispersando la responsabilidad y las funciones para lograr eficiencias.</t>
  </si>
  <si>
    <t>Crear un protocolo que indique los procesos para el manejo y responsabilidad de operaciones  funciones en la planta de tratamiento</t>
  </si>
  <si>
    <t>Protocolo de funciones laborares al personal operativo</t>
  </si>
  <si>
    <t>Asignar la supervision del del  Contrato 003-2023 Suministro de Cloro Gaseoso y Coagulante PAC, para el proceso de cloración, coagulación y floculación para las PTAPs</t>
  </si>
  <si>
    <t>Asignacion de la supervision de los contratos de compra de elementos quimicos</t>
  </si>
  <si>
    <t>Optimización de los proceso de producción y tratamiento de aguas residuales, mediante la reducción del consumo de químicos.</t>
  </si>
  <si>
    <t>adecuada gestion documental en los procesos de la ptap´s</t>
  </si>
  <si>
    <t>Diseño de un plan de capacitacion al personal operativo en el manejo de las unidades de tratamiento en la PTAP Valledupar</t>
  </si>
  <si>
    <t>Crear un plan de capacitacion al personal operativo de la PTAP</t>
  </si>
  <si>
    <t>Plan de capacitacion al personal operativo de la PTAP</t>
  </si>
  <si>
    <t>Definir y establecer los procedimientos y metodologias en las diferentes fases de tratamiento, obteniendo como resultado optimización del proceso de potabilización.</t>
  </si>
  <si>
    <t>Diversos procedimientos y metodologias por parte del  personal para operar las diferentes fases de tratamiento.</t>
  </si>
  <si>
    <t xml:space="preserve">Capacitar al personal de la PTAP para garantizar una operación optima, en cada una de las fases de potablizacion </t>
  </si>
  <si>
    <t>Programa de capacitacion a los operadores de PTAP</t>
  </si>
  <si>
    <t>Aumentar la eficiencia en cada una de las fases de tratamiento, junto con la disminución de perdidas tecnicas en planta</t>
  </si>
  <si>
    <t>Estandarización de procesos</t>
  </si>
  <si>
    <t>Implementación de un sistema de  generación de energia solar fotovoltaica en la Planta de Tratamiento de Agua Potable en la ciudad de Valledupar.</t>
  </si>
  <si>
    <t>Implementar un sistema de  generación de energia solar fotovoltaica para autoconsumo en la PTAP de la ciudad de Valledupar.</t>
  </si>
  <si>
    <t>Instalación fotovoltaica.</t>
  </si>
  <si>
    <t>Aprovechar la radiación solar para la generación de energia fotovoltaica, lo que permitirá el autoconsumo en la PTAP.  Adicionalmente, los paneles solares actuaran como cubiertas en las estructuras de sedimentación y floculación. Asimismo, es una estrategia que conlleva al desarrollo sostenible.</t>
  </si>
  <si>
    <t xml:space="preserve">Actualmente se paga un servicio de energia a la empresa prestadora. Ademas,es un proyecto que contribuye a la implementación de politicas ambientales, promoviendo el desarrollo sostenible. </t>
  </si>
  <si>
    <t>MODELACIÓN HIDRAULICA DE LAS REDES DE ACUEDUCTO DE LA CIUDAD DE VALLEDUPAR, DISEÑO DE LA SECTORIZACIÓN, CALIBRACIÓN INICIAL DE REDES  Y ELABORACIÓN DEL PLAN DE OBRAS A NIVEL DE PREFACTIBILIDAD PARA LA OPTIMIZACIÓN OPERACIONAL DEL SISTEMA DE DISTRIBUCIÓN OPERADO POR EMDUPAR S.A.E.S.P.</t>
  </si>
  <si>
    <t>Inviabilidad financiera, debido a una ineficaz, deficiente y antieconómica gestión técnica de operación y mantenimiento.
No se pueden dar viabilidades de servicio de forma técnica.</t>
  </si>
  <si>
    <t>Desarrollar la  Modelación Hidráulica y Plan de Obras a nivel de prefactibilidad para establecer prioridades y costos de la implementación del programa de sectorización y Control de pérdidas en la  ciudad de Valledupar</t>
  </si>
  <si>
    <t>MODELACION HIDRAULICA
DISEÑO DE LA SECTORIZACIÓN, CALIBRACIÓN INICIAL DE REDES  Y ELABORACIÓN DEL PLAN DE OBRAS A NIVEL DE PREFACTIBILIDAD</t>
  </si>
  <si>
    <t>Realizar la modelación hidraulica para elaborar el Plan de Obras a nivel de prefactibilidad en las redes de acueducto de la ciudad de Valledupar lo que permitiria establecer una base para el  desarrollo de la sectorización hidraulica, minimizando las perdidas tecnica y comerciales en la entidad.</t>
  </si>
  <si>
    <t>1. Recopilación de información que permitan conocer los parametros de modelacion y calibracion de las redes.
2. Verificación topologica y estado operativo con el objetivo de crear un modelo hidráulico base. 
3. Incorporacion al modelo las respectivas demandas asignadas a los nodos.
4. Determinacion de las zonas de macrodistribución.
5. Implementacion del plan de mediciones de presión.
6. Validacion del modelo implementado.</t>
  </si>
  <si>
    <t xml:space="preserve">Modelación Hidraulica </t>
  </si>
  <si>
    <t>Calibración inicial del sistema teniendo en cuenta el modelo hidraulico validado.</t>
  </si>
  <si>
    <t>Sistema de redes de  acueducto en operación.</t>
  </si>
  <si>
    <t>Formulacion del Plan de Obras a nivel de prefactibilidad para la optimización del servicio de acueducto en la ciudad de Valledupar.</t>
  </si>
  <si>
    <t xml:space="preserve">Plan de Obras a nivel de de prefactibilidad </t>
  </si>
  <si>
    <t xml:space="preserve">1. Reducción de pérdidas técnicas y comerciales.
2. Mejoramiento en la operación del servicio de acueducto, generando una optima continuidad, calidad y control de redes.                              </t>
  </si>
  <si>
    <t>Disminución en el número de reportes por discontinuidad y bajas presiones del servicio en la ciudad.</t>
  </si>
  <si>
    <t>Diseño e implementación del Programa de Reducción de Perdidas Técnicas y Comerciales de la Empresa de Servicios Plublicos de Valledupar - EMDUPAR S.A E.S.P.</t>
  </si>
  <si>
    <t>Diseñar e implementar el Programa de Reducción de Pérdidas Técnicas y Comerciales de la Empresa de Servicios Plublicos de Valledupar - EMDUPAR S.A E.S.P.</t>
  </si>
  <si>
    <t>Diseño e implementación del Programa de Reducción de Pérdidas Técnicas y Comerciales donde se definan los proyectos, programas y actividades que permitan la dismunicón de las perdidas. Dicho programa estara integrado con el personal calificado y los equipos requeridos para monitorear las condiciones del servicio</t>
  </si>
  <si>
    <t xml:space="preserve">No existe un Plan de Pérdidas implementado y en ejecución, que permita gestionar la reducción de pérdidas de agua en el sistema, ni con procedimientos, ni con personal, ni equipo  para realizar la búsqueda sistémica de fugas.  Tampoco cuenta con herramientas como el  sistema SCADA que le permita monitorear las condiciones óptimas del servicio y ante fluctuaciones de presion que indiquen posibles fugas y pérdidas reales de agua. </t>
  </si>
  <si>
    <t>Adquirir equipos de detección de fugas visibles y no visbles,  medidores  de caudal y presión, etc.</t>
  </si>
  <si>
    <t>Equipos de detección de pérdidas, medidores de caudal y presión, etc.</t>
  </si>
  <si>
    <t>Instalación de un sistema de monitoreo en tiempo rela que permita conocer los parametros de operación de las redes.</t>
  </si>
  <si>
    <t>Diseño y operación del sistema de monitoreo de la operación de redes.</t>
  </si>
  <si>
    <t>El diseño de este programa se ejecuta en 4 meses</t>
  </si>
  <si>
    <t>Tener el Programa de perdidas técnicas y comerciales inmediato, corto y mediana plazo.</t>
  </si>
  <si>
    <t>Creación de un comité conformado por personal de Gestión Tecnica y Comercial que permita establecer las perdidas con el fin de crear  proyectos, programas y actividades para miminizar las perdidas de agua en la ciudad.</t>
  </si>
  <si>
    <t>Recuersos propios</t>
  </si>
  <si>
    <t>Creación del Comité de Identificación de Perdidas Comerciales y Técnicas.</t>
  </si>
  <si>
    <t>Creación de cuadrillas especiales para corrección de pérdidas técnicas en redes de distribución de la ciudad de Valledupar.</t>
  </si>
  <si>
    <t>Crear cuadrillas especiales para corrección de pérdidas técnicas en redes de distribución de la ciudad de Valledupar.</t>
  </si>
  <si>
    <t>Cuadrillas para corrección de pérdidas técnicas en redes de distribución.</t>
  </si>
  <si>
    <t>Una vez identificadas las perdidas técnicas en la red de distribución y con la conformación de cuadrillas dedicadas exclusivamente a corrección de las mismas, se logrará disminuirlas  en menor tiempo.</t>
  </si>
  <si>
    <t>Actualmente la entidad no cuenta con personal dedicado a corrección de perdidas técnicas en la red de distribución en la ciudad de Valledupar.</t>
  </si>
  <si>
    <t>Creación de cuadrillas para corrección de pérddas técnicas en las redes de distribución de la ciudad de Valledupar.</t>
  </si>
  <si>
    <t>Cuadrillas para corrección de perdidas técnicas en la red de distribución.</t>
  </si>
  <si>
    <t xml:space="preserve">Atención en corto tiempo para la corrección de pérdidas técnicas en la red de distribución una vez identificadas por el uso de inteligencia artificial.
Disminución de indice de pérdidas técnicas.
</t>
  </si>
  <si>
    <t xml:space="preserve">Adquisición e instalación de equipos de medición de caudal,  presion y valvulas que se requieran de aislamiento por sectores, en el area de prestación de servicio  de la ciudad de valledupar 
</t>
  </si>
  <si>
    <t>Fortalecer el sistema de distribución hidraulica con la adquisición e instalación de equipos de macromedición y loggers de presión en las redes de acueducto de la ciudad de Valledupar.</t>
  </si>
  <si>
    <t>Instalación de las valvulas, macromedidores y loggers de presión en la red de distribución con la finalidad de optimizar los parametros de continuidad y presión en  los diferentes sectores de la ciudad de Valledupar.</t>
  </si>
  <si>
    <t>No existen equipos de macromedición por sectores ni equipos de control de  de presiones que permitan optimizar las condiciones del servicio, pese a que se tiene una distribución hidráulica por distritos.</t>
  </si>
  <si>
    <t xml:space="preserve">Equipos macromedidores y sensores de presion </t>
  </si>
  <si>
    <t>Adecuar los puntos de instalación de medidores de caudal y presión ajustados a la técnologia implementada</t>
  </si>
  <si>
    <t>Equipos medidores de caudal y presión instalados en los puntos de monitoreo</t>
  </si>
  <si>
    <t>Verificación del adecuado fucionamiento de los sensores de medicion de caudal y  presion</t>
  </si>
  <si>
    <t>Optimización del sistema de acueducto a traves de la instalación de equipos medidores de caudal y presión.</t>
  </si>
  <si>
    <t>Actualización del catastro de redes de agua potable de la ciudad de Valledupar y  acceso a sotfware lincenciados que permitan desarrollar la modelación hidraulica ante las solicitudes de disponibilidad  servicios</t>
  </si>
  <si>
    <t>Adquisición del sotfware licenciado - Montarlo en SIG.</t>
  </si>
  <si>
    <t>Capacitación y mantenimiento del catastro</t>
  </si>
  <si>
    <t>Tiempo de ejecución 10 meses</t>
  </si>
  <si>
    <t>Catastro de redes actualizado y georeferenciado.</t>
  </si>
  <si>
    <t xml:space="preserve">
Diseño del Programa de Mantenimiento Preventivo de Tanques de Almacenamientos, Redes y  Puntos de Monitoreo de la Calidad de Agua  en la cabecera urbana del municipio de Valledupar.</t>
  </si>
  <si>
    <t>Realizar consultoria para determinar los niveles de estanqueidad en los tanques de almacenamiento en el municipio de Valledupar.</t>
  </si>
  <si>
    <t>Documento donde se determine los nives de estanqueidad de los tanques de almacenamiento.</t>
  </si>
  <si>
    <t>Mejoras en la calidad del agua suministrada a los usuarios</t>
  </si>
  <si>
    <t>Diseño del Programa de Mantenimiento Preventivo de los Tanques de Aacenamiento, Redes y Puntos de Muestreo.</t>
  </si>
  <si>
    <t>Creación de un Plan de mantenimiento preventivo a las redes de distribución de la ciudad de valledupar</t>
  </si>
  <si>
    <t>Formular plan de mantenimiento preventivo a las redes de distribución de la ciudad de Valledupar.</t>
  </si>
  <si>
    <t>Plan de mantenimiento preventivo  de redes de distribución de la Ciudad de Valledupar.</t>
  </si>
  <si>
    <t>El Plan de Mantenimiento Preventivo de las redes de distribución  permitirá disminuir los  reportes, aumentando la eficiencia del funcionamiento del sistema, la calidad del servicio y logrando asi una disminución en costos por mantenimientos correctivos.</t>
  </si>
  <si>
    <t>No existe un programa de mantenimiento preventivo a la red de distribución, dado que  las intervenciones  obedece a la asignación de atención de órdenes de trabajo por las PQRS recibidas.</t>
  </si>
  <si>
    <t>Diseñar del Plan de Mantenimiento Preventivo de las Redes de Distrubución.</t>
  </si>
  <si>
    <t>Plan de manejo y mantenimientode redes de acueducto</t>
  </si>
  <si>
    <t>Implementar Plan de Mantenimiento Preventivo de las Redes de Distrubución.</t>
  </si>
  <si>
    <t>Plan de Mantenimiento Preventivo de las Redes de Distrubución implementado.</t>
  </si>
  <si>
    <t xml:space="preserve">Disminución de peticiones y quejas.
Prestar un servicio de calidad que cumpla con la normatividad legal vigentes a los habitantes del area de prestación de servicio del municipio de Valledupar.
Mejoras en la calificación en los resultados del IRCA.
</t>
  </si>
  <si>
    <t>Oportuna atención a la comunidad</t>
  </si>
  <si>
    <t>Con la adquisición de maquinarias y herramientas permitira mejorar los tiempos de atencion en las reparacion de las redes de acueducto y calidad de las intervenciones realizadas.</t>
  </si>
  <si>
    <t xml:space="preserve">Estudiar los diversos equipos necesarios para la reparacion de daños </t>
  </si>
  <si>
    <t>Documento que indique la viabilidad tecnica de equipos</t>
  </si>
  <si>
    <t xml:space="preserve">Adquirir equipos de inspeccion, demolicion, deteccion y construccion </t>
  </si>
  <si>
    <t>Compra de  cámaras endoscópicas,  vibrocompactadores
compra de equipos   geófonos
compra de cortadoras de pavimento y motobombas</t>
  </si>
  <si>
    <t xml:space="preserve">Capacitar al personal sobre el uso, manejo y mantenimiento de los equipos </t>
  </si>
  <si>
    <t>Manual tecnico de operación de equipos</t>
  </si>
  <si>
    <t>Eficiencia en los tiempo de reparacion de daños en las redes</t>
  </si>
  <si>
    <t>Pronta atencion en los arreglos ocacionados a la red</t>
  </si>
  <si>
    <t>Adquisicion de maquinarias y herramientas que permitan la mejora en los procesos de reparacion en las redes de alcantarillado sanitario en el area urbana de valledupar</t>
  </si>
  <si>
    <t>Inviabilidad financiera, debido a una ineficaz, deficiente y antieconómica gestión técnica de operación y mantenimiento</t>
  </si>
  <si>
    <t>Adquirir un nuevo equipo succion y presion para atender oportunanmente los mantanimientos preventivos y/o correctivos en la red de alcantarillado mejorando el tiempo de atencion.</t>
  </si>
  <si>
    <t>Camión Succión Presión</t>
  </si>
  <si>
    <t>Mejorar los indicadores de calidad en la prestación del servicio de alcantarillado sanitario, programando mantenimientos preventivos y reducir el tiempo de atencion en los mantenimientos correctivos.</t>
  </si>
  <si>
    <t>Actualmente el camion que tiene la empresa es un equipo succión  que esta obsoleto tanto en la tecnologia como en su estcrtura. Se requiere un nuveo equipo de succion a presion y optimización del vehiculo con el que se dispone.</t>
  </si>
  <si>
    <t>Formular la necesidad  para la compra del equipo de succion a presion con su respectiva cotización y especificaciones a tecnica.</t>
  </si>
  <si>
    <t>Necesidad y/o requerimiento</t>
  </si>
  <si>
    <t>Mejora en los indicadores de calidad en la prestaciób del servicio de alcantarillado sanitario.</t>
  </si>
  <si>
    <t>Reducción en las solicitudes para atencion de los PQR por fallas en el servicio de alcantarillado.</t>
  </si>
  <si>
    <t>Recursos propios-Convenios interadministrativos, cooperacion internacional y creditos</t>
  </si>
  <si>
    <t>Entrega del requerimiento el 17 de octubre del 2023.</t>
  </si>
  <si>
    <t>Adquisición de vehiculos para labores del area de Gestión Técnica, Operativa y Plantas de EMDUPAR S.A E.S.P.</t>
  </si>
  <si>
    <t>Adquirir vehiculos tipo camionetas para  el desarrollo de las labores del area de Gestión Técnica Operativa de EMDUPAR S.A E.S.P.</t>
  </si>
  <si>
    <t>Vehiculos de pasajeros y carga</t>
  </si>
  <si>
    <t>Con la adquisición de vehiculos de pasajeros y carga  para el area técnica se mejoraran los tiempos de respuesta a necesidades operativas en redes y plantas</t>
  </si>
  <si>
    <t>Falencias relacionada con el desplazamiento del personal y herramientas encargado de realizar los mantenimientos de los sistemas operados por la entidad.</t>
  </si>
  <si>
    <t>Formular la necesidad  para la compra de vehiculos de pasajeros y carga con su respectiva cotización y especificaciones a tecnica.</t>
  </si>
  <si>
    <t>Mejorar tiempos de atencion de reportes y/o incidencias en las redes de distribución.</t>
  </si>
  <si>
    <t>Diseño del Programa Sistemático para la Identificación de Conexiones Erradas en la cabecera urbana del municipio de Valledupar</t>
  </si>
  <si>
    <t xml:space="preserve"> Inviabilidad financiera, debido a una ineficaz, deficiente y antieconómica gestión técnica de operación y mantenimiento.</t>
  </si>
  <si>
    <t>Diseñar un programa sistemático para la  identificación de conexiones erradas en la cabecera urbana del municipio de Valledupar</t>
  </si>
  <si>
    <t>Programa sistemático para identificación de las  conexiones erradas en la cabecera urbana del municipio de Valledupar</t>
  </si>
  <si>
    <t>La entidad no dispone de un programa que permita identificar las conexiones erradas, lo que permita tener un control y seguimiento sobre las mismas.</t>
  </si>
  <si>
    <t>Diseñar un programa sistemático para identificación y de conexiones erradas</t>
  </si>
  <si>
    <t>Programa conexiones erradas cabecera urbana del municipio de Valledupar</t>
  </si>
  <si>
    <t>Ejecutar las actividaddes definidas en el Programa de Conexiones Erradas.</t>
  </si>
  <si>
    <t>Identificacion de conexiones erradas en el area de prestación del servicio de la entidad.</t>
  </si>
  <si>
    <t xml:space="preserve">Adecuación de areas locativas para laboratorio de pruebas basicas en la Planta de Tratamiento de Aguas Residuales El Salguero. </t>
  </si>
  <si>
    <t>Diseñar y adecuar el laboratorio de pruebas basicas  en la PTAR El Salguero de la ciudad de Valledupar.</t>
  </si>
  <si>
    <t>Laboratorio de pruebas basicas en la Planta de Tratamiento de Aguas Residuales de la ciudad de Valledupar.
Estandarización  de los procesos  en la PTAR El Salguero, incluyendo la implementación del Manual de Operación.</t>
  </si>
  <si>
    <t>Mejorar los parámetros de calidad exigidos por la normatividad vigente en materia de vertimientos, con el objetivo de reducir la liquidación de la Tasa Retributiva, el cumplimiento de los instrumentos ambientales aprobados por la Autoridad Ambiental del Departamento – CORPOCESAR, tales como el  Plan de Saneamiento Manejo de Vertimientos (PSMV) y Plan de Manejo Ambiental (PMA) y evaluar permanentemente  el funcionamiento del sistema de tratamiento con la finalidad de disminuir costos.</t>
  </si>
  <si>
    <t xml:space="preserve">No existen el laboratorio de pruebas basicas  ni la estandarización de los procesos en la Planta de Tratamiento de Aguas residules que permita evaluar la eficiencia del sistema, con el fin de realizar control y seguimiento permanente. </t>
  </si>
  <si>
    <t>Habitantes del area urbana del municipio de Valledupar.
Población ubicada agua abajo del vertimiento de la PTAR El Salguero.</t>
  </si>
  <si>
    <t>Diseño y adeacuación del laboratorio de pruebas basicas en la Planta de Tratamiento de Aguas Residuales El Salguero.</t>
  </si>
  <si>
    <t>Laboratorio en la Planta de Tratamiento de Aguas Residuales El Salguero.</t>
  </si>
  <si>
    <t>Estanzarización de los procesos en la Planta de Tratamiento de Aguas Residuales El Salguero.</t>
  </si>
  <si>
    <t>Control y seguimiento permanente para evaluar la eficiencia del sistema.</t>
  </si>
  <si>
    <t>Implmentación del Laboratorio de pruebas basicas en la Planta de Tratamiento de Aguas Residuales.</t>
  </si>
  <si>
    <t>Laboratorio de pruebas basicas en la PTAR El Salguero implementado.</t>
  </si>
  <si>
    <t>Evaluación del proceso de tratamiento de las aguas residuales de la ciudad de Valledupar.
Control y seguimiento de los parametros en cada proceso del tratamiento del agua residual.
Disminuir la concentración de los parametros de carga contaminnate.</t>
  </si>
  <si>
    <t>Cumplimiento de las obligaciones ambientales.</t>
  </si>
  <si>
    <t xml:space="preserve">Adecuación de areas locativas e implementación  del laboratorio de pruebas basicas en la Planta de Tratamiento de Aguas Residuales El Salguero. </t>
  </si>
  <si>
    <t>Adecuar e implementar el laboratorio de pruebas basicas  en la PTAR El Salguero de la ciudad de Valledupar.</t>
  </si>
  <si>
    <t xml:space="preserve">La División de Sistemas de Información esta en tramite para la adquisición del nuevo software financiero que cumpla con las caracteristicas necesarias y que genere confiabilidad en la información suministrada. </t>
  </si>
  <si>
    <t xml:space="preserve">SE REALIZÓ EL CONTRATO POR 2  1/2 MESES, Y SE INCLUYÓ EN EL PLAN DE COMPRAS LA NECESIDAD POR 1 AÑO PARA EL 2024
</t>
  </si>
  <si>
    <t xml:space="preserve">Contrataión de Abogados por un eriodo de un año, para tener continuidad. </t>
  </si>
  <si>
    <t>$6.000.000 C/U
por 12 meses</t>
  </si>
  <si>
    <t xml:space="preserve">Se incluyó en el plan de compras, que la contratación de los abogados externos será por un (1), para tener la continuidad de la defensa en los procesos asignados.
Los criterios para contratar los Abogados externos, quedan incluidos en la Política de  Prevención del Daño Antijurídico.  </t>
  </si>
  <si>
    <t>Se actualizó el formato de presentación de informes logrando incluir desde la identificación de los sujetos procesales, hasta el trámite de todas y cada una de las actuaciones que se surtan en el procesos, logrando facilitar el historial de todas las actuaciones surtidas en el mismo.</t>
  </si>
  <si>
    <t>15 de diciembre, queda incluído en la PPDA</t>
  </si>
  <si>
    <t xml:space="preserve">Dentro de la creación de la polític del Daño antijurídico, debe quedar el procedimiento para pago de sentencias judiciales, conciliaciones y laudos arbitrales, como también el procedimiento para aplicación de la metodología para estimar las contingencias judiciales.  Se están realizando los ajustes a las proyecciones de esots documentos.Una vez aprobados se incluyen en la Política de PDA 
</t>
  </si>
  <si>
    <t>Realizando los ajustes al Procedimiento de implementación de la metodología para el cálculo de las contingencias judiciales, el cual queda  incluído en la Política de Daño antijurídico.</t>
  </si>
  <si>
    <t xml:space="preserve">Se están realizando los últimos ajustes a las observaciones presentadas por los Abogados externos. Proyectado para empezar a regir a partir del 01/01/2024 </t>
  </si>
  <si>
    <t xml:space="preserve">Se logró identificar mas de 15 convenios y se 
obtuvieron las actas de liquidación de los siguientes, suscritos con la Gobernación del Cesar:  
-	493 de 2007
-	575 de 2010
-	541 de 2006
-	460 de 2006
En estudio la procedencia de devolución de dineros a esta entidad, los cuales reposan en varias cuentas bancarias y en coordinación con el área contable proceder a depurar dichas cuentas para cerrarlas
</t>
  </si>
  <si>
    <t xml:space="preserve">
CONTRATOS Concluir análisis de los contratos
065, 074 y 077 de 2015, 037, 038 y 043 de 2019, 034 de 2020; 006, 023,027 de 2021 y 016 de 2022; </t>
  </si>
  <si>
    <t xml:space="preserve"> Se recibió concepto por parte de los Abogados externos, para realizar la respectiva liquidación de los siguientes contratos: 
006-2021 Liquidar, haciendo realizando la respectivas observaciones en el acta de liquidación, respecto de las inconsistencias presentadas en la fecha de ejecución, entre el contrato y el acta de Inicio. I
016-2022- Se solicitó a la contratista, para que allegue la última cuenta de cobro, para proceder a liquidarlo bilateralmente. 
027-2021; 038 y  043-2019, tienen procesos ejecutivos, y pesa sobre ellos suspensión de la medida por la intervención,  por lo que se hace necesario que los Jueces ordenen la medida de remisión del expediente y proceder a presentar fórmulas de arreglo y liquidarlos.
023-2021, el contratista solicitó la liquidación bilateral del contrato; igualmente en comunicación telefónica informó que va a presentar solicitud de liquidación bilateral del contrato 034-2020.
Quedando pendiente por análisis, solo el  contrato 037/2019
 </t>
  </si>
  <si>
    <t>Se informó a la Superservicios que la contratación  se hará con una firma de Abogados externos, apoyada por el equipo jurídico de la entidad, pero el pago de los honorarios se hará con recursos propios. Informando que, de llegarse a necesitar apoyo financiero, este se solicitará</t>
  </si>
  <si>
    <t xml:space="preserve">30/08/2023, Se completó la base de datos de los procesos sancionatorios y se ejerce la defensa. 
 </t>
  </si>
  <si>
    <t xml:space="preserve">Se identificaron la totalidad de procesos sancionatorios que cursan contra la entidad. Ejerciendo la respectiva defensa jurídica en cada una de las actuaciones que se presenten. </t>
  </si>
  <si>
    <t>A la espera de respuesta de la solicitud  de concepto a la  Superservicios, para determinar la procedencia de cobro coactivo.</t>
  </si>
  <si>
    <t>Una vez el  área adtiva financiera y administración de bienes, nos comuniquen el inventario actualizado de los predios se realizará por parte de la oficina Jurídica los saneamientos a que haya lugar interponiendo las respectivas   acciones, policivas, judiciales o administrativas necesarias.  
Ya se recibió por parte de la oficina de Registro los folios de matrícula actualizados.</t>
  </si>
  <si>
    <t xml:space="preserve">
Planta de personal aprobada
Porcentaje de implementación de la planta de personal óptima</t>
  </si>
  <si>
    <t>8 meses</t>
  </si>
  <si>
    <t>2 meses</t>
  </si>
  <si>
    <t xml:space="preserve">Póliza de seguros de vida grupo, destinada a proteger la vida e integridad de los empleados </t>
  </si>
  <si>
    <t>Protección de los empleados de la empresa frente a riesgos de muerte, emfermedades, incapacidades</t>
  </si>
  <si>
    <t>Adquirir poliza de vida grupo para proteger a los empleados de Emdupar sa esp</t>
  </si>
  <si>
    <t>Poliza grupo de vida</t>
  </si>
  <si>
    <t>Cubrimiento de la planta total de personal de la empresa</t>
  </si>
  <si>
    <t xml:space="preserve">La Convención Colectiva de Trabajo celebrada con SINTRAEMSDES se estableció en el ARTICULO 68. SEGURO DE VIDA EXTRALEGAL Y POR ACCIDENTES DE TRABAJO. </t>
  </si>
  <si>
    <t>Caracterización de los empleados de la empresa y requerimiento proyectado</t>
  </si>
  <si>
    <t>Requerimiento y presupuesto</t>
  </si>
  <si>
    <t>Aseguramiento frente a riesgos de muerte, enfermedad, incapacidad o invalidez</t>
  </si>
  <si>
    <t>Jefe Gestión Humana
Agente Especial</t>
  </si>
  <si>
    <t>15 días</t>
  </si>
  <si>
    <t>Poliza de vida individual de todos los empleados de EMDUPAR SA ESP</t>
  </si>
  <si>
    <t>100% de los empleados asegurados</t>
  </si>
  <si>
    <t xml:space="preserve">Fortalecer las actividades de bienestar social </t>
  </si>
  <si>
    <t>Motivar a los trabajadores mediante actividades de integracion enfocadas a mejorar el clima organizacional</t>
  </si>
  <si>
    <t xml:space="preserve">Prestación de servicios para actividades de integración </t>
  </si>
  <si>
    <t>Realización de una jornada de integración a todos los empleados de EMDUPAR SA ESP</t>
  </si>
  <si>
    <t>Un buen clima organizacional contribuye directamente en la productividad de las entidades, y el establecimiento de acciones de mejora sin duda contibuirá a que los trabajadores se sientan mas motivados, comprometidos y tengan los resultados esperados de su desempeño</t>
  </si>
  <si>
    <t>Programación y logística de la actividad de integración</t>
  </si>
  <si>
    <t>Jornada de integración de los colaboradores</t>
  </si>
  <si>
    <t>Mejora en clima organizacional 
Mayor compromiso de los trabajadores</t>
  </si>
  <si>
    <t>Mayopr interacción entre los equipos de trabajo</t>
  </si>
  <si>
    <t>Proveedor</t>
  </si>
  <si>
    <t>1 mes</t>
  </si>
  <si>
    <t>Actividad realizada</t>
  </si>
  <si>
    <t>Fomentar un clima organizacional adecuado y de integración</t>
  </si>
  <si>
    <t>Prestacion de servicios de medicina laboral y examenes medicos ocupacionales pre- ingreso, egreswo, periodicos pruebas de alcohol, drogas y enfasis para los trabajs en alturas, valoraciones para los trabajadores de la empresa de servicios públicos de valledupar.</t>
  </si>
  <si>
    <t>Pevenir posibles enfermedades o lesiones derivadas del entorno de trabajo.</t>
  </si>
  <si>
    <t xml:space="preserve">  Monitorear la exposición a factores de riesgo e identificar en forma precoz, posibles alteraciones temporales, permanentes o agravadas del estado de salud de los trabajadores  ocasionadas por la labor o por la exposición al medio ambiente de trabajo.</t>
  </si>
  <si>
    <t>Examenes medicos ocupacionales y medicina laboral</t>
  </si>
  <si>
    <t>ingreso de nuevos trabajadores, examenes periodicos de toda la planta de personal, examenes de egreso a personal desvinculado</t>
  </si>
  <si>
    <t>las evaluaciones médicas sirven para evaluar las condiciones físicas, y mentales de los trabajadores que ingresan,   Así mismo permiten detectar si se adaptan a las condiciones laborales, al perfil del cargo, al manual de funciones y al medio en el cual se desarrollará la labor.</t>
  </si>
  <si>
    <t>Programación de examenes periodicos para descubrir enfermedades o afecciones anticipadamente.</t>
  </si>
  <si>
    <t>Certificados de aptitud laboral</t>
  </si>
  <si>
    <t>Convocar empresas con experiencia en evaluaciones medicas .</t>
  </si>
  <si>
    <t>Adquisición del servicio para las valoraciones medicas, examenes periodicos pre ingresos, egresos.</t>
  </si>
  <si>
    <t>cumplir con las valoraciones medica y examenes medicos ocupacionales para todo el personal de la empresa.</t>
  </si>
  <si>
    <t>Disminuición  enfermedades laborales a todo el personal de la empresa.</t>
  </si>
  <si>
    <t>Potenciación de la  productividad laboral y disminuir ausentismo por padecimientos o enfermedades laborales.</t>
  </si>
  <si>
    <t>12 meses</t>
  </si>
  <si>
    <t>Numero de examanes realizados /total de trabajadores</t>
  </si>
  <si>
    <t>Cobertura del 100% de las valoraciones medicas y examenes ocupacionales de los trabajadores</t>
  </si>
  <si>
    <t>Mantenimiento y recarga de extintores de la sede administrativa, planta de tratamiento de agua potable y residual de la empresa de servicios publicos de valledupar sa.e.s.p</t>
  </si>
  <si>
    <t>Apagar o prevenir pequeños incendios antes de que crezcan, lo que podría ser la diferencia entre la vida y la muerte.</t>
  </si>
  <si>
    <t>Prevenir, detectar, extinguir y evacuar de manera segura conatos de incendios.</t>
  </si>
  <si>
    <t>Extintores certificados con la norma para prevenir conatos de incendios.</t>
  </si>
  <si>
    <t>Sedes de la Empresa de Servicios Públicos de Valleudpar EMDUPAR SA ESP</t>
  </si>
  <si>
    <r>
      <t> Ayudan frente a una emergencia de incendio en las instalaciones d ela empresa, son muy efectivos para evitar que el fuego se propague y de fácil manipulación</t>
    </r>
    <r>
      <rPr>
        <sz val="12"/>
        <rFont val="Arial"/>
        <family val="2"/>
      </rPr>
      <t>. Está diseñado para que cualquier trabajador pueda utilizarlo.</t>
    </r>
  </si>
  <si>
    <t>Convocar empresas con experiencia en el suministro derecarga de extintores  de alta calidad y durabilidad y certificados con la normatividad.</t>
  </si>
  <si>
    <t>Adquisición de los recargas de extintores acorde a las diferentes tipos de fuego.</t>
  </si>
  <si>
    <t>Recargas de extintores</t>
  </si>
  <si>
    <t>Responder eficazmente ante lesiones y emergencias.</t>
  </si>
  <si>
    <t>Disminuir daños en las insfraestructura de lasinstalaciones d ela empresa  y desiones a los trabajadores.</t>
  </si>
  <si>
    <t>Extintores adquiridos</t>
  </si>
  <si>
    <t>Suministro de  botiquin y emergencias</t>
  </si>
  <si>
    <t>Responder eficazmente ante lesiones y emergencias comunes, y brindar la primera atencion de primeros auxilios.</t>
  </si>
  <si>
    <t>Prestar  primeros auxilios, ya que en él se encuentran los elementos indispensables para dar atención satisfactoria, a las víctimas de un accidente o enfermedad repentina, y en muchos casos pueden ser decisivos para salvar vidas.</t>
  </si>
  <si>
    <t>Convocar empresas con experiencia en el suministro de botiquinis de alta calidad y durabilidad y certificados con la normatividad.</t>
  </si>
  <si>
    <t>Adquisición de los rsuministros para los botiquines de primeros auxilios.</t>
  </si>
  <si>
    <t>suministro de elementos para botiquines de la empresa.</t>
  </si>
  <si>
    <t>Attención adecuada a las víctimas de un accidente.</t>
  </si>
  <si>
    <t xml:space="preserve">prevenir que una lesion se agudice, y disminuir ausentismo. </t>
  </si>
  <si>
    <t xml:space="preserve">Botiquín dotado de los elementos necesarios </t>
  </si>
  <si>
    <t xml:space="preserve">Capacitacion y entrenamiento a los trabajadores que realicen trabajos en altura en la sede administrativa y plata de tratamiento de aua potable de EMDUPAR S.A. E.S.P. </t>
  </si>
  <si>
    <t>Cubrir las condiciones de riesgo de caída en trabajo en alturas, mediante medidas de con trol contra caídas de personas y objetos.</t>
  </si>
  <si>
    <t xml:space="preserve">Garantizar la vida de los trabajadores  en caso de un accidente en alturas. </t>
  </si>
  <si>
    <t xml:space="preserve">capacitacion y reentrenamiento por entidades certificadas con la normatividad vigente. (Resolucion 4272) </t>
  </si>
  <si>
    <t>establecer, implementar y mantener los procedimientos de trabajo seguro en alturas.</t>
  </si>
  <si>
    <t>Disminuir los factores de riesgos asociados a las actividades de trabajos en altura.</t>
  </si>
  <si>
    <t>Convocar empresas con experiencia en reentrenamiento y trabajo en altura certificados por la norma.</t>
  </si>
  <si>
    <t>Adquisición del servicio para el curso de reentrenamiento y trabajo en altura.</t>
  </si>
  <si>
    <t>cumplir con los requisitos establecidos en la norma para realizar trabajos en altura.</t>
  </si>
  <si>
    <t>Disminuición  accidentes laborales a todo el personal de la empresa.</t>
  </si>
  <si>
    <t>prevenir accidentes de trabajo en las actividades de alto riesgo.</t>
  </si>
  <si>
    <t>Trabajadores formados y certificados</t>
  </si>
  <si>
    <t>Cumplimiento del Programa SST</t>
  </si>
  <si>
    <t>Semana de la seguridad y salud en el trabajo.</t>
  </si>
  <si>
    <t xml:space="preserve"> Fomentar en los trabajadores hábitos de vida saludables que puedan impactar en la reducción de enfermedades comunes y laborales,</t>
  </si>
  <si>
    <t>Promover la prevención de la salud de los  de los trabajadores,accidentes del trabajo y las enfermedades profesionales en toda la empresa</t>
  </si>
  <si>
    <t>Prestación de servicicos de apoyo y logistico para la realización de la Semana de la Seguridad y Salud en el Trabajo. </t>
  </si>
  <si>
    <t>Bienestar de los colaboradores en términos de promoción en salud, prevención de accidentes, hábitos de vida saludables e instauración de una cultura de cuidado.</t>
  </si>
  <si>
    <t>Prevenir las lesiones y las enfermedades causadas por las condiciones de trabajo, además de la protección y promoción de la salud de los empleados.</t>
  </si>
  <si>
    <t xml:space="preserve">Cotizaciones a empresas para capacitaciones ludicas que inoacten en la reduccion de accidentes de trabajo </t>
  </si>
  <si>
    <t>Adquisición del servicio para caapcitaciones.</t>
  </si>
  <si>
    <t>cumplir con los requisitos establecidos en la norma y fomentar habitos de vida saludable y minimizar accidentes d etrabao y enfermedades laborales.</t>
  </si>
  <si>
    <t>Disminuición  accidentes, enfermedades  laborales y ausentismo a todo el personal de la empresa.</t>
  </si>
  <si>
    <t>Mejorar la seguridad y salud ede  los trabajadores  y los indicadores del SG SST</t>
  </si>
  <si>
    <t>Actividades realizadas en la Semana SST/ Actividades programadas en la Semana SST</t>
  </si>
  <si>
    <t xml:space="preserve">Vincular a todos los colaboradores de la empresa en la Semana de SST </t>
  </si>
  <si>
    <t>Servicios de fumigacion para el control de plagas sede adninistartiva,planta de tratamiento de agua potable y planta de tratamiento de agas residuales de la empresa de servicios publicos de valeddupar s.a.e.s.p.</t>
  </si>
  <si>
    <t xml:space="preserve">Prevenir enfermedades al establecer unas mejores condiciones sanitarias en las areas  de trabajos con las fumigaciones. </t>
  </si>
  <si>
    <t>Disminuir la cantidad de mosquitos, roedores   que podrían transmitir enfermedades a los trabajadores.</t>
  </si>
  <si>
    <t>Eliminación de de plagas, roedores  en las instalaciones la empresa.</t>
  </si>
  <si>
    <t>establecer medidas preventivas para la proteccion y prevencion de enferemedades por insectos y roedores en las instalaciones de la empresa.</t>
  </si>
  <si>
    <t>Prevenir  enfermedades causadas por los roedores, insectos rastreros y voladores en las instalaciones de la empresa.</t>
  </si>
  <si>
    <t>Cotizaciones a empresas especializadas en servicios de fumigacion.</t>
  </si>
  <si>
    <t xml:space="preserve">prestacion de servios de fumigacion </t>
  </si>
  <si>
    <t>Proveedor seleccionado realiza la fumigacion en las instalaciones de la empresa .</t>
  </si>
  <si>
    <t>Disminuición enfermedades  laborales  a todo el personal de la empresa.</t>
  </si>
  <si>
    <t xml:space="preserve">Cumplimiento del contrato </t>
  </si>
  <si>
    <t>Sedes de EMDUPAR SA ESP fumigadas</t>
  </si>
  <si>
    <t>Suministros  avalados por las normas aplicables que permitan brindar los primeros auxilios ante lesiones y emergencias comunes.</t>
  </si>
  <si>
    <r>
      <t>Atender las emergencias y brindarle los primeros auxilios. </t>
    </r>
    <r>
      <rPr>
        <sz val="12"/>
        <rFont val="Arial"/>
        <family val="2"/>
      </rPr>
      <t>que se presenten en las instalaciones de la empresa a los trabajadores.</t>
    </r>
  </si>
  <si>
    <r>
      <t>Es necesario según la normatividad aplicable para actuar en caso de lesiones leves o indisposiciones que, en principio, no necesiten asistencia sanitaria</t>
    </r>
    <r>
      <rPr>
        <sz val="12"/>
        <color rgb="FF202124"/>
        <rFont val="Arial"/>
        <family val="2"/>
      </rPr>
      <t>. S</t>
    </r>
  </si>
  <si>
    <t>Diseñar protocolo para Mantenimiento Correctivo de Redes de acueducto</t>
  </si>
  <si>
    <t>Diseño protocolo para Mantenimiento Correctivo de Redes de acueducto.</t>
  </si>
  <si>
    <t>Capacitar al personal en las buenas prácticas de reparación liderado por el area de Seguridad y Salud en el Trabajo SST.</t>
  </si>
  <si>
    <t xml:space="preserve">Certificacion del personal en la reparaciones de los elementos cosntitutivos redes de acueducto </t>
  </si>
  <si>
    <t>Protocolo documentado</t>
  </si>
  <si>
    <t>Optimización de metodos y tiempos</t>
  </si>
  <si>
    <t>Diseño del Protocolo para el Uso de Elementos  para Mantenimiento Correctivo de Redes de alcantarillado sanitario en la ciudad Valledupar.</t>
  </si>
  <si>
    <t>Diseñar Protocolo para el Uso de Elementos  para Mantenimiento Correctivo de Redes de alcantarillado sanitario en la ciudad Valledupar.</t>
  </si>
  <si>
    <t>Protocolo para el Uso de Elementos  para Mantenimiento Correctivo de Redes de Alcantarillado Sanitario en la ciudad Valledupar.</t>
  </si>
  <si>
    <t>Eficiencia y eficacia en las labores de mantenimiento correctivos, disminuyendo tiempo de atencion de los reporte y mejorando indicadores de calidad del servicio de alcantarillado sanitario.</t>
  </si>
  <si>
    <t>No existen estandarizaciones en el uso de elementos para reparaciones por tipo y  diámetro de tubería de alcantarillado sanitario, lo que dificulta y aumenta el tiempo de atencion de los mantemientos requeridos.</t>
  </si>
  <si>
    <t xml:space="preserve">Diseño protocolo para Mantenimiento Correctivo de Redes de alcantarillado sanitario. </t>
  </si>
  <si>
    <t>Protocolo para Mantenimiento Correctivo de Redes de alcantarillado sanitario.</t>
  </si>
  <si>
    <t>Implementación del protocolo para el Mantenimiento Correctivo de Redes de alcantarillado sanitario.</t>
  </si>
  <si>
    <t xml:space="preserve">Estandarización del proceso de mantenimiento correctivo de redes de alcantarillado sanitario. </t>
  </si>
  <si>
    <t>Eficiencia y eficacia en los tiempo de reparacion de daños en las redes de alcantarillado sanitario</t>
  </si>
  <si>
    <t>Reducción de costos en las reparaciones de redes de alcantarillado sanitario.</t>
  </si>
  <si>
    <t>OBSERVACIONES</t>
  </si>
  <si>
    <t>SE REALIZO EL DIAGNOSTICO,  IDENTIFICANDO LOS USUARIOS EN LA PARTE ALTA DE PTAP. POSTERIORMENTE ENTRARA EL AREA COMERCIAL PARA LEGALIZAR LOS NUEVOS USUARIOS DE LA EMPRESA(CODIGOS DE USURIOS Y MICROMEDIDOS)</t>
  </si>
  <si>
    <t>SE CREO LA NECESIDAD PARA LA ADQUISICION DE MAQUINARIAS Y HERRAMIENTAS QUE PERMITAN LA MEJORA EN LOS PROCESOS DE REPARACION EN LAS REDES DE ACUEDUCTO EN EL AREA URBANA DE VALLEDUPAR</t>
  </si>
  <si>
    <t>CONSTRUCCION TERMINADA DEL LABORATORIO Y AREAS HUMEDA.  C-011 DEL 2024</t>
  </si>
  <si>
    <t xml:space="preserve">SE REALIZÓ EL CONTRATO POR 2  1/2 MESES, Y SE INCLUYÓ EN EL PLAN DE COMPRAS LA NECESIDAD POR 1 AÑO PARA EL 2024
</t>
  </si>
  <si>
    <t>Se realizo Proyección financiera sobre los ingresos establecidos por gestión comercial a traves del recaudo</t>
  </si>
  <si>
    <t>Se tienen las cotizaciones y se esta a la espera para definir la opcion ganadora que atienda todas las necesidaes al respecto.</t>
  </si>
  <si>
    <t xml:space="preserve"> Ya se implemento y se encuentra en funcionamiento el sistema Biometrico tanto en la sede administrativa como en la sede planta de tratamineto PTAP.</t>
  </si>
  <si>
    <t>Total general</t>
  </si>
  <si>
    <t>% DE AVANCE</t>
  </si>
  <si>
    <t xml:space="preserve"> % DE AVANCE</t>
  </si>
  <si>
    <t xml:space="preserve"> No.</t>
  </si>
  <si>
    <t>TOPICO</t>
  </si>
  <si>
    <t>SE ESTA REALIZANDO ANALISIS Y VALIDACION ENTRE LOS CICLOS 01, 15, 08 Y LA RUTA 131016 (FRANCISCO EL HOMBRE Y CONDOMINIO DIOMEDES DAZA) PARA PLAN PILOTO DE REORGANIZACION DE CICLOS</t>
  </si>
  <si>
    <t xml:space="preserve"> Solución Implementada y en operación desde mayo de 2024</t>
  </si>
  <si>
    <t>100% AMB contrato el suministro de las licencias.</t>
  </si>
  <si>
    <t>Este proyecto no es necesario ya que las actividades se estarán realizando desde el sistema comercial y no se usará SICP.</t>
  </si>
  <si>
    <t>Se realizo contrato con servicio de suministro de tinta, mantenimineto y reparacion de las impreoras que nos garantiza el normal funcionamiento.</t>
  </si>
  <si>
    <t>igual al item 4</t>
  </si>
  <si>
    <t xml:space="preserve"> - Calendario de facturación anual 2025 programados en oficios GC-DF-001, GC-DF-003, GC-DF-009, GC-DF-033.
 - Calendrio de facturación anual, programado y ajustado a necesidades de contrato de gestion comercial con AMB OFICIO GC-DF-023 DEL 04/07/2024
- Se esta revisando y validando informacion de los ciclos y cantidades para determinar división y creación de nuevos ciclos en caso que sean necesarios</t>
  </si>
  <si>
    <t>El gestor comercial dentro de las actividades ejecutadas realizada la toma de lecturas con dispositivos moviles (con una plataforma llamada LUDYMETER), en los cuales se realiza una precritica en sitio determinando las desviaciones (altos y bajos consumos) susceptibles a revisiones. 
Es importante tener en cuenta que las revisiones previas que se ejecuten a cada usuario se realizan en el tiempos indicados en el contrato de gestion comercial no. 031 de 2023, luego de entregados los avisos de revisiones previas.</t>
  </si>
  <si>
    <t>Se instalo medidor en venta de agua cruda y potable</t>
  </si>
  <si>
    <t>Se estan iniciando actividades desde el catastro para investigar encuestas que tengan el campo de contrato cero y actividad o observacion de habitacional. Se han realizado actividades en barrios recuperando 300 contratos</t>
  </si>
  <si>
    <t>Se han realizado visitas de sencibilizacion y concertacion, con el proposito de normalizar a estos usuasios</t>
  </si>
  <si>
    <t>Por parte de perdidas existe un supervisor para las actividades asociadas al contrato</t>
  </si>
  <si>
    <t>Es esta recepcionando por pagina a falta de formato para los PQR</t>
  </si>
  <si>
    <t>Se esta comunicando por algunos medios como pagina web y videos en la sala</t>
  </si>
  <si>
    <t>Se realiazo en el periodo 2024, y se realizara en septiembre de 2025 una nueva capacitacion de rfuerzo</t>
  </si>
  <si>
    <t xml:space="preserve">EMDUPAR S.A. E.S.P. ha adelantado gestiones jurídicas, societarias y técnicas, con el apoyo de consultoría especializada y en diálogo con los socios operadores, para evaluar la viabilidad de incrementar su participación accionaria en ASEO DEL NORTE S.A. E.S.P. como un mecanismo de mayor reconocimiento a los aportes históricos realizados en la conformación de esta sociedad; sin embargo, dadas las condiciones actuales de intervención y las observaciones legales y fiscales existentes sobre la concesión, la consultoría recomienda priorizar la defensa de los derechos contractuales y el fortalecimiento del rol de supervisión antes que comprometer recursos adicionales, quedando la decisión final sujeta al representante legal de la entidad. </t>
  </si>
  <si>
    <t>106***</t>
  </si>
  <si>
    <t xml:space="preserve">*  EN PROCESO DE ELABORAPLAN DE MANTNIMIENTO DEL SISTEMA DOSIFICACION DE COAGULANTE Y CLORACION.  * EN PROCESO DE ADQUSICION DE EQUIPOS.  
El proyecto se encuentra en etapa de planeacio,  bajo el nombre “Adecuación para la automatización de las salas de dosificación de cloro y coagulante en las PTAP Huaricha y Gota Fría”. Dicho proyecto está </t>
  </si>
  <si>
    <t>SE EJECUTO EL CONTRATO No 042 DEL 2025. LA CANTIDA DE  LODOS A EXTRAER SON 517000 METROS CUBICOS</t>
  </si>
  <si>
    <t>CON PERSONAL PROPIO SE REALIZO LAS SIGUIENTES REPARACIONES Y CORRECCION DE FUGAS A INFRAESTRUCTURA:
- CANAL SOLUCION
- CANAL ELEVADO
- SEDIMENTADORES GOTA FRIA
- SEDIMENTADORES HUARICHA
- Se estructuró el proyecto optimización de la infraestructura de filtración y sedimentación en las plantas de tratamiento de agua potable huaricha y gota fría, con el fin de fortalecer la sostenibilidad operacional del sistema.
- Además, se realizó un estudio estructural y patológico que pretende mejorar el estado de la infraestructura de canales de aducción, tanques y PTAP.</t>
  </si>
  <si>
    <t>CON PERSONAL PROPIO SE REALIZO LAS SIGUIENTES REPARACIONES A COMPUERTAS: 
- DESARENADORES
- FILTROS GOTA FRIA
- FILTROS HUARICHA</t>
  </si>
  <si>
    <t>UNA VEZ APROBADO EL PROGRAMA DE REDUCCIÓN DE PERDIDAS TÉCNICAS, SE PROCEDERA A LA CREACION DEL COMITÉ.</t>
  </si>
  <si>
    <t>SE ADQUIRIO DOS GEOFONO PARA DETECTAR LAS PERDIDAS TECNICAS. ESTAMOS EN PROCESO DE APRENDISAJE Y CAPACITACION DE LA CUADRILLA DETECCION DE FUGAS</t>
  </si>
  <si>
    <t xml:space="preserve">SE REALIZO UN REQUERIMEINTO PARA LA COMPRA DE EQUIPOS DE MEDICIÓN DE CAUDAL,  PRESION Y VALVULAS QUE SE REQUIERAN DE AISLAMIENTO POR SECTORES
</t>
  </si>
  <si>
    <t>SE ADQUIRIERON LOS SIGUIENTES EQUIPOS Y MAQUINARIA:
- COMPRESOR NEUMATICO
- MARTILLO DEMOLEDOR
- CORTADOR+Z153+Z150</t>
  </si>
  <si>
    <t>Durante la vigencia 2024 y lo que va de la vigencia 2025, la empresa ha contado con un asesor tributario encargado de apoyar a la Gestión Administrativa y Financiera  en la planeación tributaria, presentando las declaraciones de manera  oportuna y adecuada, aplicando la normatividad vigente y disminuyendo los riesgos tributario de la Organización.</t>
  </si>
  <si>
    <t>A la fecha se espera de la Gestión de Planeación, para que pueda realizar la valoracion de los activos de la Empresa,  y asi poder incluir valor real dentro de los estados financieros de la vigencia.</t>
  </si>
  <si>
    <t>Se realizaron las depuraciones necesarias para llevar al saldo real de las cuentas por pagar entre contabilidad y tesoreria, Durante el mes de mayo de 2025 se logro identificar y conciliar la mayor parte de las cuentas pre toma quedando solo 3 acreedores pendientes, por lo anterior se realizo el envio de 84 certificaciones firmadas a la SSPD para poder adelantar las acciones pertinentes.</t>
  </si>
  <si>
    <t>A la fecha se espera de la Gestión Comercial, la actualizacion del marco tarifario, para poder realizar la planeación de los ingresos.</t>
  </si>
  <si>
    <t>Actualmente se viene realizando un trabajo conjunto entre las areas involucradas (Gestión Humana - Gestión Financiera) para asi calcular  y controlar los costos y gastos laborales de la Entidad, logrando asi la planeación financiera.</t>
  </si>
  <si>
    <t>Actualmente se viene realizando un trabajo conjunto entre las areas involucradas  (Gestión Técnica - Gestión Financiera) para calcular los costos y gastos en suministro de materiales para ejecutar las labores misionales de la Entidad, logrando asi la planeación financiera.</t>
  </si>
  <si>
    <t>Teniendo en cuenta los proyectos priorizados entre las areas involucradas (Gestión Técnica - Gestión de Planeación - Gestión Financiera) se realizan los calculos sobre los costos y gastos en la ejecución de inversiones requeridas por la Entidad, realizando el provisionamiento de los recursos necesarios para cumplir con el POIR y lograr asi la planeacion financiera de la Entidad.</t>
  </si>
  <si>
    <t>Actualmente se viene realizando un trabajo conjunto entre las areas involucradas  (Gestión Técnica - Gestión Financiera) para calcular los costos y gastos en los mantenimientos requeridos por la Entidad, logrando asi la planeación financiera.</t>
  </si>
  <si>
    <t xml:space="preserve">Provisionamiento de los recursos con relacion al informe enviado por gestion juridica para representacion dentro de los estados financieros de la vigencia </t>
  </si>
  <si>
    <t>Se ha verificado el producto final entregado por el contratista que realizó el levantamiento Topográfico en ejecisión del contrato 029 del 2024, se procedió a realizar la visita en los diferentes predios para verificar la información y proceder a iniciar las acciones pertinentes en cada uno, de acuerdo al resultado de casa visita y los hallazgos detectados.</t>
  </si>
  <si>
    <t>% DE AVANCES PARA SU TERMINACIÓN septiembre 2025</t>
  </si>
  <si>
    <r>
      <rPr>
        <b/>
        <sz val="11"/>
        <color theme="1"/>
        <rFont val="Calibri"/>
        <family val="2"/>
        <scheme val="minor"/>
      </rPr>
      <t>1.</t>
    </r>
    <r>
      <rPr>
        <sz val="11"/>
        <color theme="1"/>
        <rFont val="Calibri"/>
        <family val="2"/>
        <scheme val="minor"/>
      </rPr>
      <t xml:space="preserve"> El convenio vigente de interventoria presenta vacíos técnicos y jurídicos que limitan la capacidad de EMDUPAR S.A. E.S.P. para ejercer un control integral sobre la prestación del servicio. En consecuencia, se propone la suscripción de un instrumento jurídico -  o convenio de supervisión que otorgue a la entidad competencias claras de control y seguimiento. Esta iniciativa no desconoce su rol de accionista ni invade funciones propias de la gestión operativa, siempre que se adopte mediante decisión formal de los órganos societarios competentes y se sustente en el interés común de la sociedad, en la protección de los recursos públicos y en el fortalecimiento de la transparencia y la sostenibilidad del servicio público de aseo en Valledupar.                                                                               </t>
    </r>
    <r>
      <rPr>
        <b/>
        <sz val="11"/>
        <color theme="1"/>
        <rFont val="Calibri"/>
        <family val="2"/>
        <scheme val="minor"/>
      </rPr>
      <t>2</t>
    </r>
    <r>
      <rPr>
        <sz val="11"/>
        <color theme="1"/>
        <rFont val="Calibri"/>
        <family val="2"/>
        <scheme val="minor"/>
      </rPr>
      <t xml:space="preserve">. La interventoría es una figura propia de la contratación estatal o privada en donde una parte controla a otra en ejecución contractual. </t>
    </r>
  </si>
  <si>
    <t>50% se envia propuesta al Agente especial para validar con el personal de planta de EMDUPAR para el personal de apoyo a la interventoria de aseo del norte</t>
  </si>
  <si>
    <t xml:space="preserve">se instalo nueva app en el celular la cual tiene coordenadas, hora y ubicación </t>
  </si>
  <si>
    <t>aun sin monitoreo satelital, pero con mucha mas cobertura en la supervision</t>
  </si>
  <si>
    <t xml:space="preserve">SE REALIZO  EL MANTENIMIENTO DE LAS PLANTAS GOTA FRIA Y HUARICHA.
</t>
  </si>
  <si>
    <t xml:space="preserve">* YA SE HIZO LA EVALUACION TECNICA DEL PROYECTO, JUNTO CON LA FORMULACION DEL PRESUPUESTO.
* QUEDA PENDIENTE LA CONSECUCION Y ASIGNACION DE RECURSOS PARA EL MISMO. 
-Para el primer semestre del 2026 se espera la construcción de 55 kWp para generar 6.500 kWh mensuales.
</t>
  </si>
  <si>
    <t xml:space="preserve">SE ELABORÓ EL PLAN DE MANTENIMIENTO PREVENTIVO DE REDES DE ACUEUDCTO </t>
  </si>
  <si>
    <t>100% En producción desde abril de 2025</t>
  </si>
  <si>
    <t>100% Los sistemas Open, Sysman y Orfeo cuentan con contrato de soporte</t>
  </si>
  <si>
    <t>0% Se va a ejecutar en el 2026</t>
  </si>
  <si>
    <t>100% Se adquirieron por Leasing 30 equipos con Movistar en Noviembre de 2025</t>
  </si>
  <si>
    <t>100% Con la compra de 6 impresoras y la reparación del resto, queda cubierta esta necesidad desde febrero de 2025</t>
  </si>
  <si>
    <t>el contrato de amb ya culminó</t>
  </si>
  <si>
    <t>% DE AVANCES PARA SU TERMINACIÓN dic 25</t>
  </si>
  <si>
    <t xml:space="preserve">074 de 2015,  Dentro del proceso arbitral, Se celebró audiencia de trámite en la que estaba previsto dar lectura a la parte resolutiva del Laudo Arbitral, que resolverá el fondo del presente proceso. Sin embargo, se decidió suspender el proceso y reprogramar la diligencia para el 24 de marzo de 2026, mientras el tribunal de arbitramento estudia el fallo proferido por el CONSEJO DE ESTADO al interior de la acción de tutela presentada por EMDUPAR SA ESP contra EL TRIBUNAL DE ARBITRAMENTO DE LA CAMARA DE  COMERCIO DE VALLEDUPAR. 
EL 25 de marzo del 2026 se dio lectura al laudo Arbitral, se condenó a emdupar, se solicitó corrección del mismo y se fijo fecha para decidir sobre lo solicitado el 8 de abril del 2026. 
037,038 y 043 de 2019 (en estudio para terminación)
</t>
  </si>
  <si>
    <t>Como avance reciente del trámite arbitral, se tiene que el 11 de febrero de 2026 se presentó memorial mediante el cual se desistió del testimonio del señor Jaime Luis Jaraba Pumarejo. Posteriormente, mediante Auto No. 35 del 12 de febrero de 2026, el Tribunal aceptó el desistimiento de los testimonios de los señores Jaime Luis Jaraba Pumarejo, José Jaime Zabaleta Daza, Arturo Marciano Hurtado Suárez y Alexey Harold Petit Romero. En la misma fecha, a través del Auto No. 36, se fijaron nuevas fechas para la práctica de pruebas, programándose el testimonio de Diana Marcela Ovalle para el 18 de febrero de 2026 y la diligencia de exhibición de documentos para el 16 de marzo de 2026, disponiéndose además la suspensión de términos del proceso entre el 13 y el 17 de febrero de 2026 por solicitud conjunta de las partes.
En desarrollo de lo anterior, el 18 de febrero de 2026 se llevó a cabo la audiencia en la que rindió testimonio la señora Diana Marcela Ovalle, oportunidad en la cual el Tribunal informó que posteriormente se señalará fecha para la presentación de los dictámenes periciales. Asimismo, mediante Auto No. 39 de la misma fecha se dispuso una nueva suspensión de términos del proceso entre el 19 de febrero y el 15 de marzo de 2026. Finalmente, se programó audiencia para el 16 de marzo de 2026 a las 8:00 a.m., con el fin de que las partes hagan entrega de los documentos ordenados por el Tribunal y aquellos requeridos por los peritos para la elaboración de los respectivos dictámenes periciales.
el 26 de marzo del 2026 se realizó audiencia de descubrimiento de documentos y concedieron plazo de 15 días para revisar la información y presentar observaciones.</t>
  </si>
  <si>
    <t>% DE AVANCES PARA SU TERMINACIÓN mar 26</t>
  </si>
  <si>
    <t>Se suscribe Contrato 050  con la Corporación Impacto, con fecha Acta de Incio de 15 de Agosto de 2025.
Nos encontramos en etapa de diagnostico</t>
  </si>
  <si>
    <t xml:space="preserve">Es necesario que se tengan los resultados de la Reorganización de la planta de personal para iniciar este proyecto
</t>
  </si>
  <si>
    <t>Celebracion de dia de la mujer, dia del hombre, celebraciones mensuales de cumpleaños</t>
  </si>
  <si>
    <t>revisar</t>
  </si>
  <si>
    <t xml:space="preserve">se inicio un proceso de concertacion para realizar reuniones de accionistas de aseo del norte en donde se revise las obligaciones y los beneficios que puede tener EMDUPAR con respecto al servicio de aseo prestado en la ciudad y en convenio de remuneracion por la interventoria ejercida </t>
  </si>
  <si>
    <t xml:space="preserve"> se concerto realizar las reuniones de accionistas de aseoupar en donde se revise las obligaciones y los beneficios que puede tener EMDUPAR con respecto a la operacion del relelno sanitario en predios que aun son de emdupar</t>
  </si>
  <si>
    <t>la consultoria realizada por una empresa externa ( contrato 026 de 2025) nos susministro manuales de interventoria de aseo; para los cuales se esta a la espera de la restructuracion que rtealizara la empresa EMDUPAR para realizar su ejecucion efectiva</t>
  </si>
  <si>
    <t>Se aprueba aumento de $36.677.139 valor correspondiete para interventoriade aseo, para un total mesual a partir de enero 2025 hasta la fecha de $ 126.385.239</t>
  </si>
  <si>
    <t>se realizan concertaciones para realizar reuniones de accionistas en donde se valide la participacion de emdupar y una corecta remuneracion por la supervision de la disposicion final</t>
  </si>
  <si>
    <t>50% Se encuentra en ejecución el contrato 018-2026 con el objeto: CONTRATAR EL REDISEÑO Y ACTUALIZACIÓN DEL SITIO WEB PARA LA EMPRESA DE SERVICIOS PÚBLICOS DE VALLEDUPAR, EMDUPAR S.A. ESP.</t>
  </si>
  <si>
    <t xml:space="preserve">*No se ha Analizado el potencial de generacion de energia por medio de paneles solares.          
*No se ha Instalado un sistema de generacion de energia por medio de paneles solares.                           </t>
  </si>
  <si>
    <t>REALIZAMOS LA MODIFICACION No 2 Y PRORROGA 1 DEL CONTRATO No 018 DEL 2020 CELEBRADO ENTRE EMDUPAR S.A. E.S.P Y EL DEPARTAMENTO DEL CESAR.  FIRMADO EL 12 DE MARZO DEL 2025. EL COMODATO SE PRORROGO POR 5 AÑOS MAS HASTA EL 2030.</t>
  </si>
  <si>
    <t>PRESENTAMOS EL REQUERIMIENTO ANTE LA OFICINA DE GERENCIA Y CONTRATACION. PARA LA VIGENCAI 2026 SE INICIARAN LOS TRAMITES DEL PROCESO CONTRACTUAL.</t>
  </si>
  <si>
    <t>Se encuentra en estudio de análisis y conveniencia. Para la selección de proponente y comenzar la contratación y publicación en el Secop II. 
El proceso no alcanzó a culminarse en la presente vigencia. 
NOTA: El proyecto de rehabilitacion del scada en PTAP esta incluido en PAA de la vigencia 2026 sin recursos. Se va reformular el proyecto.</t>
  </si>
  <si>
    <t xml:space="preserve">Se encuentra entre los alcances de la consultoría Diagnostico Y Estudio De Optimización De Las Plantas De Tratamiento De Agua Huaricha Y Gota Fría, Incluyendo Sus Sistemas De Manejo De Lodos, Con Desarrollo De Diseños Hidráulicos, Diseño De Detalle, Elaboración De Presupuestos, Análisis Del Sector, Análisis De Precios Unitarios Y Formulación De Pliegos Técnicos. Que se encuentra en proceso de contratación. 
El proceso no alcanzó a culminarse en la presente vigenCIA.
</t>
  </si>
  <si>
    <t xml:space="preserve">SE REALIZO EL ESTUDIO DE PATOLOGIA Y VULNERABILIDAD SISTEMA EN LAS PLANTAS DE TRATAMEINTO DE AGUA POTABLE HUARICHA Y GOTA FRIA,  donde se determino  las intervenciones requeridas de las estrctutras. Contrato de Consultoria 038 del 2025. </t>
  </si>
  <si>
    <t>SE INSTALARON LOS MACROMEDIDORES A USUARIOS ESPECIALES.
- Se instalaron los respectivos Macromedidores, para clientes especiales, vemta de agua en bloque cruda y tratada.</t>
  </si>
  <si>
    <t>SE REALIZO EL MANTENIMIENTO DEL CANAL AEREO Y CANAL SOLUCION .
- Ya se realizó el mantenimiento del canal en la vigencia 2026.
- Sus formatos se encuentra ya actualizados y diligenciados.</t>
  </si>
  <si>
    <t>REALIZAMOS  EL MANTENIMIENTO DE LOS TANQUES DE 2.000M3 Y  LA PEDREGOSA VIGENCIA 2025.
SE ENCUENTRA  EN DSARROLLO LOS DOCUMENTOS DEL PLAN DE MANTENIMIENTO PREVENTIVO, CORRECTIVO Y LIMPIEZA DE LOS TANQUES vigencia 2026.</t>
  </si>
  <si>
    <t>YA SE ACTUALIZARON LOS  MANUALES Y PROCEDIMIENTOS DE LAS ACTIVIDADES Y FUNCIONES ASIGNADAS AL PERSONAL OPERATIVO DE LA PTAP, DEBIDO A QUE LA OPERACIÓN DEL SISTEMA SE ENCUENTRA EN MEJORA CONSTANTE.
- Ya se ecuentra en ejecución el proyecto de reestrucutración organizacional de la empresa, contrato No 050 del 2025.</t>
  </si>
  <si>
    <t>El plan de capacitación de personal se encuentra en plena ejecución con un 50% de avance, en estos momentos el personal se está capacitando en el SENA, en potabilización de agua.</t>
  </si>
  <si>
    <t>PROYECTO INCLUIDO EN PAA DE LA EMPRESA PARA LA VIGENCIA 2026.</t>
  </si>
  <si>
    <t>PARA LA PRESENTE VIGENCIA ESTA INCLUIDO LA CONSULTORIA DEL CATASTRO DE REDES DE ACUEDUCTO  QUE UNA VEZ TERMINADO SE DESARRROLLARA LA MODELACION DE LAS REDES DE ACUEDCTO Y POSTERIORMENTE EEL PLAN DE INVERSION  Y DISEÑO DEL PLAN DE REDUCCION DE PERDIDAS.</t>
  </si>
  <si>
    <t>SE ENTREGO EL REQUERIMIENTO PARA SU CONTRACACION. SOLICITUD DE COTIZACIONES  LAS CUALES FUERON RECIBIDAS Y UTILIZADAS EN LA ELABORACION DEL REQUERIMIENTO.</t>
  </si>
  <si>
    <t xml:space="preserve">* SE REALIZO LOS ESTUDIOS DE PATOLOGIA Y VULNERABILIDAD SISMICA A TRAVEZ DEL CONTRATO NO 038-2025, DANDO COMO RESULTADO EL PRESUPUESTO PARA REAPARAR LOS TANQUES DE ALMACENAMIENTO (AGUAS CLARAS, LA PEDREGOSA Y LA POPA), EL CANAL DE ADUCCION Y PTAP. PARA LA VIGENCIA 2026 CONTRATAREMOS LOS MANTIMEINTOS  DE LOS DE TODAS ESTAS INFRAESTRUCURA
* ADEMAS ESTAMOS OPTIMIZANDO VARIOS SECTORES EN LA CIUDAD COMO: OPTIMIZACION REDES ACUEDUCTO BARRIO FRANCICO EL HOMBRE CON LA INSTALACION DE 1500 ML TUBERIA EN 6" QUE FUE EJECUTADO.
* OPTIMIZACION REDES DE ACUEDUCTO EN VILLA DARIANA CON LA INSTALACION D E 252 METROS TUBERIA 8" QUE FUE EJECUTADO.
</t>
  </si>
  <si>
    <t>EL DISEÑO DEL PROGRAMA DE CONEXIONES ERRADAS YA FUE ELABORADO. FALTA LA APROBACION POR PARTE DE GERENCIA.</t>
  </si>
  <si>
    <t>Durante la vigencia 2024 se ejecuto la primera fase del contrato de saneamiento contable en donde se diagnostico la situación actual financiera de la entidad, lo cual motivo para que en la vigencia 2025 se realizara la segunda fase dando como resultado del proceso ajustes significativos en conciliaciones bancarias, cuentas por cobrar, provisiones por deterioro, Propiedad, Planta y Equipo, convenios interadministrativos, pasivos y patrimonio. Dichos ajustes incluyeron la depuración de recursos de uso restringido, el reconocimiento y reversión de deterioros de cartera conforme a la Sección 11 de la NIIF para las PYMES, la corrección de depreciaciones acumuladas y vidas útiles bajo la Sección 17, así como reclasificaciones patrimoniales derivadas del análisis del capital social y de los convenios interadministrativos. En consecuencia, los estados financieros para la vigencia 2025 reflejan una situación más razonable, consistente y alineada con la normatividad vigente.</t>
  </si>
  <si>
    <t xml:space="preserve">El proyecto se enfocará en realizar gestiones y negociaciones para incrementar la participación accionaria de EMDUPAR S.A. E.S.P. en la sociedad ASEO DEL NORTE S.A. E.S.P, con el propósito de fortalecer la gestión y el control del servicio público de aseo domiciliario en Valledupar. </t>
  </si>
  <si>
    <t>III term 2025</t>
  </si>
  <si>
    <t>IV term 2025</t>
  </si>
  <si>
    <t>I term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</si>
</sst>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240A]\ * #,##0.00_-;\-[$$-240A]\ * #,##0.00_-;_-[$$-240A]\ * &quot;-&quot;??_-;_-@_-"/>
    <numFmt numFmtId="165" formatCode="_-[$$-240A]\ * #,##0_-;\-[$$-240A]\ * #,##0_-;_-[$$-240A]\ * &quot;-&quot;??_-;_-@_-"/>
  </numFmts>
  <fonts count="4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9"/>
      <color rgb="FF000000"/>
      <name val="Calibri"/>
      <family val="2"/>
      <scheme val="minor"/>
    </font>
    <font>
      <sz val="9"/>
      <name val="Calibri"/>
      <family val="2"/>
      <scheme val="minor"/>
    </font>
    <font>
      <sz val="9"/>
      <color theme="1"/>
      <name val="Calibri"/>
      <family val="2"/>
      <scheme val="minor"/>
    </font>
    <font>
      <sz val="10"/>
      <color rgb="FF000000"/>
      <name val="Calibri"/>
      <family val="2"/>
      <scheme val="minor"/>
    </font>
    <font>
      <b/>
      <sz val="9"/>
      <color theme="0"/>
      <name val="Calibri"/>
      <family val="2"/>
      <scheme val="minor"/>
    </font>
    <font>
      <sz val="9"/>
      <color rgb="FFFF0000"/>
      <name val="Calibri"/>
      <family val="2"/>
      <scheme val="minor"/>
    </font>
    <font>
      <sz val="9"/>
      <color rgb="FF000000"/>
      <name val="Arial"/>
      <family val="2"/>
    </font>
    <font>
      <sz val="11"/>
      <color rgb="FFFF0000"/>
      <name val="Calibri"/>
      <family val="2"/>
      <scheme val="minor"/>
    </font>
    <font>
      <b/>
      <sz val="18"/>
      <color theme="1"/>
      <name val="Calibri"/>
      <family val="2"/>
      <scheme val="minor"/>
    </font>
    <font>
      <b/>
      <sz val="14"/>
      <name val="Calibri"/>
      <family val="2"/>
      <scheme val="minor"/>
    </font>
    <font>
      <b/>
      <sz val="14"/>
      <color theme="0"/>
      <name val="Calibri"/>
      <family val="2"/>
      <scheme val="minor"/>
    </font>
    <font>
      <b/>
      <sz val="16"/>
      <color theme="0"/>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color rgb="FFFF0000"/>
      <name val="Calibri"/>
      <family val="2"/>
      <scheme val="minor"/>
    </font>
    <font>
      <b/>
      <sz val="12"/>
      <color rgb="FFFF0000"/>
      <name val="Calibri"/>
      <family val="2"/>
      <scheme val="minor"/>
    </font>
    <font>
      <b/>
      <sz val="14"/>
      <color theme="1"/>
      <name val="Calibri"/>
      <family val="2"/>
      <scheme val="minor"/>
    </font>
    <font>
      <sz val="12"/>
      <color rgb="FF000000"/>
      <name val="Calibri"/>
      <family val="2"/>
      <scheme val="minor"/>
    </font>
    <font>
      <sz val="12"/>
      <name val="Arial"/>
      <family val="2"/>
    </font>
    <font>
      <sz val="12"/>
      <color rgb="FF202124"/>
      <name val="Arial"/>
      <family val="2"/>
    </font>
    <font>
      <sz val="12"/>
      <color rgb="FF040C28"/>
      <name val="Arial"/>
      <family val="2"/>
    </font>
    <font>
      <sz val="12"/>
      <color rgb="FF4D5156"/>
      <name val="Arial"/>
      <family val="2"/>
    </font>
    <font>
      <u/>
      <sz val="12"/>
      <color theme="1"/>
      <name val="Calibri"/>
      <family val="2"/>
      <scheme val="minor"/>
    </font>
    <font>
      <sz val="9"/>
      <color theme="1"/>
      <name val="Arial"/>
      <family val="2"/>
    </font>
    <font>
      <sz val="8"/>
      <name val="Calibri"/>
      <family val="2"/>
      <scheme val="minor"/>
    </font>
    <font>
      <sz val="10"/>
      <color rgb="FF000000"/>
      <name val="Times New Roman"/>
      <family val="1"/>
    </font>
    <font>
      <sz val="11"/>
      <color rgb="FF000000"/>
      <name val="Calibri"/>
      <family val="2"/>
      <scheme val="minor"/>
    </font>
    <font>
      <b/>
      <sz val="11"/>
      <color theme="1"/>
      <name val="Calibri"/>
      <family val="2"/>
      <scheme val="minor"/>
    </font>
    <font>
      <sz val="10.5"/>
      <color theme="1"/>
      <name val="Arial"/>
      <family val="2"/>
    </font>
  </fonts>
  <fills count="2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6"/>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8"/>
        <bgColor indexed="64"/>
      </patternFill>
    </fill>
    <fill>
      <patternFill patternType="solid">
        <fgColor theme="2" tint="-0.499984740745262"/>
        <bgColor indexed="64"/>
      </patternFill>
    </fill>
    <fill>
      <patternFill patternType="solid">
        <fgColor theme="7" tint="0.79998168889431442"/>
        <bgColor indexed="64"/>
      </patternFill>
    </fill>
    <fill>
      <patternFill patternType="solid">
        <fgColor theme="7"/>
        <bgColor indexed="64"/>
      </patternFill>
    </fill>
    <fill>
      <patternFill patternType="solid">
        <fgColor theme="5"/>
        <bgColor indexed="64"/>
      </patternFill>
    </fill>
    <fill>
      <patternFill patternType="solid">
        <fgColor theme="5" tint="0.79998168889431442"/>
        <bgColor indexed="64"/>
      </patternFill>
    </fill>
    <fill>
      <patternFill patternType="solid">
        <fgColor rgb="FFFCE4D6"/>
        <bgColor indexed="64"/>
      </patternFill>
    </fill>
    <fill>
      <patternFill patternType="solid">
        <fgColor rgb="FFF2F09A"/>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rgb="FF92D050"/>
        <bgColor indexed="64"/>
      </patternFill>
    </fill>
    <fill>
      <patternFill patternType="solid">
        <fgColor rgb="FF70AD47"/>
        <bgColor rgb="FF000000"/>
      </patternFill>
    </fill>
    <fill>
      <patternFill patternType="solid">
        <fgColor theme="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right/>
      <top style="thin">
        <color theme="4" tint="0.39997558519241921"/>
      </top>
      <bottom/>
      <diagonal/>
    </border>
    <border>
      <left style="medium">
        <color indexed="64"/>
      </left>
      <right style="medium">
        <color indexed="64"/>
      </right>
      <top/>
      <bottom style="thin">
        <color indexed="64"/>
      </bottom>
      <diagonal/>
    </border>
    <border>
      <left/>
      <right/>
      <top/>
      <bottom style="thin">
        <color theme="4" tint="0.39997558519241921"/>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6">
    <xf numFmtId="0" fontId="0" fillId="0" borderId="0"/>
    <xf numFmtId="0" fontId="16" fillId="0" borderId="0"/>
    <xf numFmtId="44" fontId="12" fillId="0" borderId="0" applyFont="0" applyFill="0" applyBorder="0" applyAlignment="0" applyProtection="0"/>
    <xf numFmtId="44" fontId="12" fillId="0" borderId="0" applyFont="0" applyFill="0" applyBorder="0" applyAlignment="0" applyProtection="0"/>
    <xf numFmtId="42" fontId="12" fillId="0" borderId="0" applyFont="0" applyFill="0" applyBorder="0" applyAlignment="0" applyProtection="0"/>
    <xf numFmtId="9" fontId="12" fillId="0" borderId="0" applyFont="0" applyFill="0" applyBorder="0" applyAlignment="0" applyProtection="0"/>
  </cellStyleXfs>
  <cellXfs count="246">
    <xf numFmtId="0" fontId="0" fillId="0" borderId="0" xfId="0"/>
    <xf numFmtId="0" fontId="0" fillId="0" borderId="0" xfId="0" applyAlignment="1">
      <alignment horizontal="center"/>
    </xf>
    <xf numFmtId="0" fontId="13" fillId="2" borderId="0" xfId="1" applyFont="1" applyFill="1" applyAlignment="1">
      <alignment vertical="center" wrapText="1"/>
    </xf>
    <xf numFmtId="0" fontId="13" fillId="2" borderId="0" xfId="1" applyFont="1" applyFill="1" applyAlignment="1">
      <alignment horizontal="center" vertical="center" wrapText="1"/>
    </xf>
    <xf numFmtId="0" fontId="13" fillId="2" borderId="0" xfId="1" applyFont="1" applyFill="1" applyAlignment="1">
      <alignment horizontal="left" vertical="center" wrapText="1"/>
    </xf>
    <xf numFmtId="0" fontId="13" fillId="5" borderId="0" xfId="1" applyFont="1" applyFill="1" applyAlignment="1">
      <alignment horizontal="center" vertical="center" wrapText="1"/>
    </xf>
    <xf numFmtId="0" fontId="13" fillId="5" borderId="0" xfId="1" applyFont="1" applyFill="1" applyAlignment="1">
      <alignment vertical="center" wrapText="1"/>
    </xf>
    <xf numFmtId="0" fontId="13" fillId="6" borderId="0" xfId="1" applyFont="1" applyFill="1" applyAlignment="1">
      <alignment vertical="center" wrapText="1"/>
    </xf>
    <xf numFmtId="0" fontId="13" fillId="6" borderId="0" xfId="1" applyFont="1" applyFill="1" applyAlignment="1">
      <alignment vertical="center" textRotation="90" wrapText="1"/>
    </xf>
    <xf numFmtId="0" fontId="13" fillId="7" borderId="0" xfId="1" applyFont="1" applyFill="1" applyAlignment="1">
      <alignment vertical="center" wrapText="1"/>
    </xf>
    <xf numFmtId="0" fontId="13" fillId="7" borderId="0" xfId="1" applyFont="1" applyFill="1" applyAlignment="1">
      <alignment vertical="center" textRotation="90" wrapText="1"/>
    </xf>
    <xf numFmtId="0" fontId="13" fillId="8" borderId="0" xfId="1" applyFont="1" applyFill="1" applyAlignment="1">
      <alignment vertical="center" textRotation="90" wrapText="1"/>
    </xf>
    <xf numFmtId="0" fontId="13" fillId="8" borderId="0" xfId="1" applyFont="1" applyFill="1" applyAlignment="1">
      <alignment vertical="center" wrapText="1"/>
    </xf>
    <xf numFmtId="0" fontId="13" fillId="9" borderId="0" xfId="1" applyFont="1" applyFill="1" applyAlignment="1">
      <alignment vertical="center" wrapText="1"/>
    </xf>
    <xf numFmtId="44" fontId="13" fillId="4" borderId="0" xfId="1" applyNumberFormat="1" applyFont="1" applyFill="1" applyAlignment="1">
      <alignment vertical="center" wrapText="1"/>
    </xf>
    <xf numFmtId="0" fontId="17" fillId="10" borderId="0" xfId="1" applyFont="1" applyFill="1" applyAlignment="1">
      <alignment vertical="center" wrapText="1"/>
    </xf>
    <xf numFmtId="0" fontId="13" fillId="0" borderId="0" xfId="1" applyFont="1" applyAlignment="1">
      <alignment vertical="center" wrapText="1"/>
    </xf>
    <xf numFmtId="0" fontId="13" fillId="0" borderId="1" xfId="1" applyFont="1" applyBorder="1" applyAlignment="1">
      <alignment vertical="center" wrapText="1"/>
    </xf>
    <xf numFmtId="0" fontId="13" fillId="0" borderId="1" xfId="1" applyFont="1" applyBorder="1" applyAlignment="1">
      <alignment horizontal="left" vertical="center" wrapText="1"/>
    </xf>
    <xf numFmtId="44" fontId="13" fillId="0" borderId="1" xfId="1" applyNumberFormat="1" applyFont="1" applyBorder="1" applyAlignment="1">
      <alignment vertical="center" wrapText="1"/>
    </xf>
    <xf numFmtId="0" fontId="18" fillId="0" borderId="1" xfId="1" applyFont="1" applyBorder="1" applyAlignment="1">
      <alignment vertical="center" wrapText="1"/>
    </xf>
    <xf numFmtId="44" fontId="13" fillId="11" borderId="1" xfId="1" applyNumberFormat="1" applyFont="1" applyFill="1" applyBorder="1" applyAlignment="1">
      <alignment vertical="center" wrapText="1"/>
    </xf>
    <xf numFmtId="0" fontId="13" fillId="3" borderId="1" xfId="1" applyFont="1" applyFill="1" applyBorder="1" applyAlignment="1">
      <alignment vertical="center" wrapText="1"/>
    </xf>
    <xf numFmtId="0" fontId="15" fillId="3" borderId="1" xfId="1" applyFont="1" applyFill="1" applyBorder="1" applyAlignment="1">
      <alignment vertical="center" wrapText="1"/>
    </xf>
    <xf numFmtId="0" fontId="14" fillId="0" borderId="1" xfId="1" applyFont="1" applyBorder="1" applyAlignment="1">
      <alignment vertical="center" wrapText="1"/>
    </xf>
    <xf numFmtId="0" fontId="13" fillId="11" borderId="1" xfId="1" applyFont="1" applyFill="1" applyBorder="1" applyAlignment="1">
      <alignment vertical="center" wrapText="1"/>
    </xf>
    <xf numFmtId="0" fontId="13" fillId="11" borderId="1" xfId="1" applyFont="1" applyFill="1" applyBorder="1" applyAlignment="1">
      <alignment horizontal="left" vertical="center" wrapText="1"/>
    </xf>
    <xf numFmtId="0" fontId="13" fillId="11" borderId="0" xfId="1" applyFont="1" applyFill="1" applyAlignment="1">
      <alignment vertical="center" wrapText="1"/>
    </xf>
    <xf numFmtId="0" fontId="16" fillId="0" borderId="1" xfId="1" applyBorder="1" applyAlignment="1">
      <alignment horizontal="center" vertical="center" wrapText="1"/>
    </xf>
    <xf numFmtId="0" fontId="19" fillId="0" borderId="1" xfId="1" applyFont="1" applyBorder="1" applyAlignment="1">
      <alignment vertical="center" wrapText="1"/>
    </xf>
    <xf numFmtId="0" fontId="16" fillId="0" borderId="1" xfId="1" applyBorder="1" applyAlignment="1">
      <alignment horizontal="center" vertical="center"/>
    </xf>
    <xf numFmtId="0" fontId="16" fillId="9" borderId="1" xfId="1" applyFill="1" applyBorder="1" applyAlignment="1">
      <alignment horizontal="center" vertical="center"/>
    </xf>
    <xf numFmtId="0" fontId="16" fillId="0" borderId="1" xfId="1" applyBorder="1"/>
    <xf numFmtId="0" fontId="16" fillId="0" borderId="0" xfId="1"/>
    <xf numFmtId="0" fontId="13" fillId="0" borderId="0" xfId="1" applyFont="1" applyAlignment="1">
      <alignment horizontal="left" vertical="center" wrapText="1"/>
    </xf>
    <xf numFmtId="0" fontId="13" fillId="3" borderId="0" xfId="1" applyFont="1" applyFill="1" applyAlignment="1">
      <alignment vertical="center" wrapText="1"/>
    </xf>
    <xf numFmtId="44" fontId="13" fillId="0" borderId="0" xfId="1" applyNumberFormat="1" applyFont="1" applyAlignment="1">
      <alignment vertical="center" wrapText="1"/>
    </xf>
    <xf numFmtId="0" fontId="0" fillId="0" borderId="0" xfId="0" applyAlignment="1">
      <alignment vertical="center"/>
    </xf>
    <xf numFmtId="0" fontId="26" fillId="0" borderId="0" xfId="0" applyFont="1"/>
    <xf numFmtId="0" fontId="26" fillId="14" borderId="1" xfId="0" applyFont="1" applyFill="1" applyBorder="1" applyAlignment="1">
      <alignment horizontal="left" vertical="center" wrapText="1"/>
    </xf>
    <xf numFmtId="0" fontId="20" fillId="0" borderId="0" xfId="0" applyFont="1" applyAlignment="1">
      <alignment horizontal="center"/>
    </xf>
    <xf numFmtId="0" fontId="26" fillId="0" borderId="0" xfId="0" applyFont="1" applyAlignment="1">
      <alignment vertical="center"/>
    </xf>
    <xf numFmtId="0" fontId="26" fillId="11" borderId="1" xfId="0" applyFont="1" applyFill="1" applyBorder="1" applyAlignment="1">
      <alignment horizontal="left" vertical="center" wrapText="1"/>
    </xf>
    <xf numFmtId="0" fontId="26" fillId="17" borderId="0" xfId="0" applyFont="1" applyFill="1"/>
    <xf numFmtId="9" fontId="0" fillId="0" borderId="0" xfId="5" applyFont="1" applyAlignment="1">
      <alignment horizontal="center" vertical="center"/>
    </xf>
    <xf numFmtId="0" fontId="31" fillId="0" borderId="1" xfId="0" applyFont="1" applyBorder="1" applyAlignment="1">
      <alignment horizontal="left" vertical="center" wrapText="1"/>
    </xf>
    <xf numFmtId="9" fontId="25" fillId="0" borderId="0" xfId="0" applyNumberFormat="1" applyFont="1" applyAlignment="1">
      <alignment horizontal="center" vertical="center"/>
    </xf>
    <xf numFmtId="0" fontId="26" fillId="11" borderId="1" xfId="0" applyFont="1" applyFill="1" applyBorder="1" applyAlignment="1">
      <alignment horizontal="left" vertical="center"/>
    </xf>
    <xf numFmtId="0" fontId="26" fillId="14" borderId="12" xfId="0" applyFont="1" applyFill="1" applyBorder="1" applyAlignment="1">
      <alignment horizontal="left" vertical="center" wrapText="1"/>
    </xf>
    <xf numFmtId="0" fontId="25" fillId="11" borderId="6" xfId="0" applyFont="1" applyFill="1" applyBorder="1" applyAlignment="1">
      <alignment horizontal="left" vertical="center"/>
    </xf>
    <xf numFmtId="0" fontId="27" fillId="11" borderId="1" xfId="0" applyFont="1" applyFill="1" applyBorder="1" applyAlignment="1">
      <alignment horizontal="left" vertical="center" wrapText="1"/>
    </xf>
    <xf numFmtId="0" fontId="26" fillId="14" borderId="14" xfId="0" applyFont="1" applyFill="1" applyBorder="1" applyAlignment="1">
      <alignment horizontal="left" vertical="center" wrapText="1"/>
    </xf>
    <xf numFmtId="0" fontId="25" fillId="17" borderId="6" xfId="0" applyFont="1" applyFill="1" applyBorder="1" applyAlignment="1">
      <alignment horizontal="left" vertical="center"/>
    </xf>
    <xf numFmtId="0" fontId="26" fillId="17" borderId="1" xfId="0" applyFont="1" applyFill="1" applyBorder="1" applyAlignment="1">
      <alignment horizontal="left" vertical="center" wrapText="1"/>
    </xf>
    <xf numFmtId="0" fontId="27" fillId="17" borderId="1" xfId="0" applyFont="1" applyFill="1" applyBorder="1" applyAlignment="1">
      <alignment horizontal="left" vertical="center" wrapText="1"/>
    </xf>
    <xf numFmtId="0" fontId="26" fillId="0" borderId="1" xfId="0" applyFont="1" applyBorder="1" applyAlignment="1">
      <alignment horizontal="left" vertical="center" wrapText="1"/>
    </xf>
    <xf numFmtId="3" fontId="26" fillId="0" borderId="1" xfId="0" applyNumberFormat="1" applyFont="1" applyBorder="1" applyAlignment="1">
      <alignment horizontal="left" vertical="center" wrapText="1"/>
    </xf>
    <xf numFmtId="9" fontId="26" fillId="19" borderId="14" xfId="0" applyNumberFormat="1" applyFont="1" applyFill="1" applyBorder="1" applyAlignment="1">
      <alignment horizontal="left" vertical="center"/>
    </xf>
    <xf numFmtId="0" fontId="28" fillId="14" borderId="1" xfId="0" applyFont="1" applyFill="1" applyBorder="1" applyAlignment="1">
      <alignment horizontal="left" vertical="center" wrapText="1"/>
    </xf>
    <xf numFmtId="0" fontId="26" fillId="14" borderId="1" xfId="0" applyFont="1" applyFill="1" applyBorder="1" applyAlignment="1">
      <alignment horizontal="left" vertical="center"/>
    </xf>
    <xf numFmtId="0" fontId="26" fillId="16" borderId="1" xfId="0" applyFont="1" applyFill="1" applyBorder="1" applyAlignment="1">
      <alignment horizontal="left" vertical="center" wrapText="1"/>
    </xf>
    <xf numFmtId="0" fontId="29" fillId="11" borderId="1" xfId="0" applyFont="1" applyFill="1" applyBorder="1" applyAlignment="1">
      <alignment horizontal="left" vertical="center" wrapText="1"/>
    </xf>
    <xf numFmtId="14" fontId="26" fillId="20" borderId="1" xfId="0" applyNumberFormat="1" applyFont="1" applyFill="1" applyBorder="1" applyAlignment="1">
      <alignment horizontal="left" vertical="center" wrapText="1"/>
    </xf>
    <xf numFmtId="14" fontId="26" fillId="14" borderId="1" xfId="0" applyNumberFormat="1" applyFont="1" applyFill="1" applyBorder="1" applyAlignment="1">
      <alignment horizontal="left" vertical="center" wrapText="1"/>
    </xf>
    <xf numFmtId="14" fontId="26" fillId="11" borderId="1" xfId="0" applyNumberFormat="1" applyFont="1" applyFill="1" applyBorder="1" applyAlignment="1">
      <alignment horizontal="left" vertical="center" wrapText="1"/>
    </xf>
    <xf numFmtId="0" fontId="26" fillId="20" borderId="1" xfId="0" applyFont="1" applyFill="1" applyBorder="1" applyAlignment="1">
      <alignment horizontal="left" vertical="center" wrapText="1"/>
    </xf>
    <xf numFmtId="44" fontId="26" fillId="11" borderId="1" xfId="3" applyFont="1" applyFill="1" applyBorder="1" applyAlignment="1">
      <alignment horizontal="left" vertical="center" wrapText="1"/>
    </xf>
    <xf numFmtId="0" fontId="28" fillId="11" borderId="1" xfId="0" applyFont="1" applyFill="1" applyBorder="1" applyAlignment="1">
      <alignment horizontal="left" vertical="center" wrapText="1"/>
    </xf>
    <xf numFmtId="9" fontId="26" fillId="14" borderId="14" xfId="0" applyNumberFormat="1" applyFont="1" applyFill="1" applyBorder="1" applyAlignment="1">
      <alignment horizontal="left" vertical="center"/>
    </xf>
    <xf numFmtId="0" fontId="26" fillId="14" borderId="14" xfId="0" applyFont="1" applyFill="1" applyBorder="1" applyAlignment="1">
      <alignment horizontal="left" vertical="center"/>
    </xf>
    <xf numFmtId="0" fontId="28" fillId="19" borderId="1" xfId="0" applyFont="1" applyFill="1" applyBorder="1" applyAlignment="1">
      <alignment horizontal="left" vertical="center" wrapText="1"/>
    </xf>
    <xf numFmtId="0" fontId="27" fillId="14" borderId="1" xfId="0" applyFont="1" applyFill="1" applyBorder="1" applyAlignment="1">
      <alignment horizontal="left" vertical="center" wrapText="1"/>
    </xf>
    <xf numFmtId="0" fontId="36" fillId="14" borderId="1" xfId="0" applyFont="1" applyFill="1" applyBorder="1" applyAlignment="1">
      <alignment horizontal="left" vertical="center" wrapText="1"/>
    </xf>
    <xf numFmtId="14" fontId="27" fillId="11" borderId="1" xfId="0" applyNumberFormat="1" applyFont="1" applyFill="1" applyBorder="1" applyAlignment="1">
      <alignment horizontal="left" vertical="center" wrapText="1"/>
    </xf>
    <xf numFmtId="0" fontId="26" fillId="14" borderId="13" xfId="0" applyFont="1" applyFill="1" applyBorder="1" applyAlignment="1">
      <alignment horizontal="left" vertical="center" wrapText="1"/>
    </xf>
    <xf numFmtId="42" fontId="26" fillId="11" borderId="1" xfId="4" applyFont="1" applyFill="1" applyBorder="1" applyAlignment="1">
      <alignment horizontal="left" vertical="center" wrapText="1"/>
    </xf>
    <xf numFmtId="0" fontId="32" fillId="15" borderId="1" xfId="0" applyFont="1" applyFill="1" applyBorder="1" applyAlignment="1">
      <alignment horizontal="left" vertical="center" wrapText="1"/>
    </xf>
    <xf numFmtId="0" fontId="33" fillId="15" borderId="1" xfId="0" applyFont="1" applyFill="1" applyBorder="1" applyAlignment="1">
      <alignment horizontal="left" vertical="center" wrapText="1"/>
    </xf>
    <xf numFmtId="0" fontId="34" fillId="15" borderId="1" xfId="0" applyFont="1" applyFill="1" applyBorder="1" applyAlignment="1">
      <alignment horizontal="left" vertical="center" wrapText="1"/>
    </xf>
    <xf numFmtId="0" fontId="26" fillId="15" borderId="1" xfId="0" applyFont="1" applyFill="1" applyBorder="1" applyAlignment="1">
      <alignment horizontal="left" vertical="center" wrapText="1"/>
    </xf>
    <xf numFmtId="0" fontId="33" fillId="11" borderId="1" xfId="0" applyFont="1" applyFill="1" applyBorder="1" applyAlignment="1">
      <alignment horizontal="left" vertical="center" wrapText="1"/>
    </xf>
    <xf numFmtId="9" fontId="26" fillId="14" borderId="17" xfId="0" applyNumberFormat="1" applyFont="1" applyFill="1" applyBorder="1" applyAlignment="1">
      <alignment horizontal="justify" vertical="center"/>
    </xf>
    <xf numFmtId="0" fontId="23" fillId="13" borderId="1" xfId="0" applyFont="1" applyFill="1" applyBorder="1" applyAlignment="1">
      <alignment horizontal="center" vertical="center" wrapText="1"/>
    </xf>
    <xf numFmtId="0" fontId="23" fillId="13" borderId="1" xfId="0" applyFont="1" applyFill="1" applyBorder="1" applyAlignment="1">
      <alignment horizontal="center" vertical="center"/>
    </xf>
    <xf numFmtId="0" fontId="22" fillId="12" borderId="1" xfId="0" applyFont="1" applyFill="1" applyBorder="1" applyAlignment="1">
      <alignment horizontal="center" vertical="center" wrapText="1"/>
    </xf>
    <xf numFmtId="9" fontId="26" fillId="14" borderId="1" xfId="0" applyNumberFormat="1" applyFont="1" applyFill="1" applyBorder="1" applyAlignment="1">
      <alignment horizontal="left" vertical="center"/>
    </xf>
    <xf numFmtId="164" fontId="26" fillId="11" borderId="1" xfId="0" applyNumberFormat="1" applyFont="1" applyFill="1" applyBorder="1" applyAlignment="1">
      <alignment horizontal="left" vertical="center" wrapText="1"/>
    </xf>
    <xf numFmtId="165" fontId="26" fillId="11" borderId="1" xfId="0" applyNumberFormat="1" applyFont="1" applyFill="1" applyBorder="1" applyAlignment="1">
      <alignment horizontal="left" vertical="center" wrapText="1"/>
    </xf>
    <xf numFmtId="0" fontId="28" fillId="11" borderId="1" xfId="0" applyFont="1" applyFill="1" applyBorder="1" applyAlignment="1">
      <alignment horizontal="left" vertical="center"/>
    </xf>
    <xf numFmtId="0" fontId="27" fillId="11" borderId="1" xfId="0" applyFont="1" applyFill="1" applyBorder="1" applyAlignment="1">
      <alignment horizontal="left" vertical="center"/>
    </xf>
    <xf numFmtId="0" fontId="27" fillId="14" borderId="1" xfId="0" applyFont="1" applyFill="1" applyBorder="1" applyAlignment="1">
      <alignment horizontal="left" vertical="center"/>
    </xf>
    <xf numFmtId="9" fontId="26" fillId="0" borderId="14" xfId="5" applyFont="1" applyBorder="1" applyAlignment="1">
      <alignment horizontal="left" vertical="center" wrapText="1"/>
    </xf>
    <xf numFmtId="9" fontId="26" fillId="0" borderId="14" xfId="5" applyFont="1" applyBorder="1" applyAlignment="1">
      <alignment horizontal="left" vertical="center"/>
    </xf>
    <xf numFmtId="9" fontId="26" fillId="17" borderId="14" xfId="5" applyFont="1" applyFill="1" applyBorder="1" applyAlignment="1">
      <alignment horizontal="left" vertical="center" wrapText="1"/>
    </xf>
    <xf numFmtId="9" fontId="0" fillId="0" borderId="14" xfId="5" applyFont="1" applyBorder="1" applyAlignment="1">
      <alignment horizontal="left" vertical="center"/>
    </xf>
    <xf numFmtId="9" fontId="25" fillId="0" borderId="14" xfId="0" applyNumberFormat="1" applyFont="1" applyBorder="1" applyAlignment="1">
      <alignment horizontal="left" vertical="center" wrapText="1"/>
    </xf>
    <xf numFmtId="9" fontId="25" fillId="20" borderId="14" xfId="0" applyNumberFormat="1" applyFont="1" applyFill="1" applyBorder="1" applyAlignment="1">
      <alignment horizontal="left" vertical="center" wrapText="1"/>
    </xf>
    <xf numFmtId="9" fontId="26" fillId="14" borderId="14" xfId="0" applyNumberFormat="1" applyFont="1" applyFill="1" applyBorder="1" applyAlignment="1">
      <alignment horizontal="left" vertical="center" wrapText="1"/>
    </xf>
    <xf numFmtId="0" fontId="25" fillId="11" borderId="8" xfId="0" applyFont="1" applyFill="1" applyBorder="1" applyAlignment="1">
      <alignment horizontal="left" vertical="center"/>
    </xf>
    <xf numFmtId="0" fontId="26" fillId="14" borderId="9" xfId="0" applyFont="1" applyFill="1" applyBorder="1" applyAlignment="1">
      <alignment horizontal="left" vertical="center" wrapText="1"/>
    </xf>
    <xf numFmtId="0" fontId="26" fillId="11" borderId="9" xfId="0" applyFont="1" applyFill="1" applyBorder="1" applyAlignment="1">
      <alignment horizontal="left" vertical="center" wrapText="1"/>
    </xf>
    <xf numFmtId="42" fontId="26" fillId="11" borderId="9" xfId="4" applyFont="1" applyFill="1" applyBorder="1" applyAlignment="1">
      <alignment horizontal="left" vertical="center" wrapText="1"/>
    </xf>
    <xf numFmtId="0" fontId="28" fillId="11" borderId="9" xfId="0" applyFont="1" applyFill="1" applyBorder="1" applyAlignment="1">
      <alignment horizontal="left" vertical="center" wrapText="1"/>
    </xf>
    <xf numFmtId="0" fontId="28" fillId="14" borderId="9" xfId="0" applyFont="1" applyFill="1" applyBorder="1" applyAlignment="1">
      <alignment horizontal="left" vertical="center" wrapText="1"/>
    </xf>
    <xf numFmtId="0" fontId="26" fillId="11" borderId="9" xfId="0" applyFont="1" applyFill="1" applyBorder="1" applyAlignment="1">
      <alignment horizontal="left" vertical="center"/>
    </xf>
    <xf numFmtId="0" fontId="25" fillId="11" borderId="7" xfId="0" applyFont="1" applyFill="1" applyBorder="1" applyAlignment="1">
      <alignment horizontal="left" vertical="center"/>
    </xf>
    <xf numFmtId="0" fontId="11" fillId="14" borderId="1" xfId="0" applyFont="1" applyFill="1" applyBorder="1" applyAlignment="1">
      <alignment horizontal="left" vertical="center" wrapText="1"/>
    </xf>
    <xf numFmtId="0" fontId="11" fillId="11" borderId="1" xfId="0" applyFont="1" applyFill="1" applyBorder="1" applyAlignment="1">
      <alignment horizontal="left" vertical="center" wrapText="1"/>
    </xf>
    <xf numFmtId="44" fontId="11" fillId="11" borderId="1" xfId="3" applyFont="1" applyFill="1" applyBorder="1" applyAlignment="1">
      <alignment horizontal="left" vertical="center" wrapText="1"/>
    </xf>
    <xf numFmtId="0" fontId="11" fillId="11" borderId="1" xfId="0" applyFont="1" applyFill="1" applyBorder="1" applyAlignment="1">
      <alignment horizontal="left" vertical="center"/>
    </xf>
    <xf numFmtId="0" fontId="11" fillId="14" borderId="1" xfId="0" applyFont="1" applyFill="1" applyBorder="1" applyAlignment="1">
      <alignment horizontal="left" vertical="center"/>
    </xf>
    <xf numFmtId="9" fontId="0" fillId="0" borderId="21" xfId="5" applyFont="1" applyBorder="1" applyAlignment="1">
      <alignment horizontal="left" vertical="center"/>
    </xf>
    <xf numFmtId="0" fontId="0" fillId="0" borderId="1" xfId="0" applyBorder="1" applyAlignment="1">
      <alignment vertical="center" wrapText="1"/>
    </xf>
    <xf numFmtId="0" fontId="0" fillId="0" borderId="1" xfId="0" applyBorder="1"/>
    <xf numFmtId="0" fontId="10" fillId="14" borderId="1" xfId="0" applyFont="1" applyFill="1" applyBorder="1" applyAlignment="1">
      <alignment horizontal="left" vertical="center" wrapText="1"/>
    </xf>
    <xf numFmtId="0" fontId="37" fillId="3" borderId="22" xfId="0" applyFont="1" applyFill="1" applyBorder="1" applyAlignment="1">
      <alignment horizontal="center" vertical="center" wrapText="1" readingOrder="1"/>
    </xf>
    <xf numFmtId="0" fontId="10" fillId="11" borderId="1" xfId="0" applyFont="1" applyFill="1" applyBorder="1" applyAlignment="1">
      <alignment horizontal="left" vertical="center" wrapText="1"/>
    </xf>
    <xf numFmtId="0" fontId="19" fillId="21" borderId="22" xfId="0" applyFont="1" applyFill="1" applyBorder="1" applyAlignment="1">
      <alignment horizontal="center" vertical="center" wrapText="1" readingOrder="1"/>
    </xf>
    <xf numFmtId="0" fontId="19" fillId="21" borderId="20" xfId="0" applyFont="1" applyFill="1" applyBorder="1" applyAlignment="1">
      <alignment horizontal="center" vertical="center" wrapText="1" readingOrder="1"/>
    </xf>
    <xf numFmtId="9" fontId="0" fillId="0" borderId="21" xfId="5" applyFont="1" applyBorder="1" applyAlignment="1">
      <alignment horizontal="center" vertical="center"/>
    </xf>
    <xf numFmtId="9" fontId="26" fillId="0" borderId="14" xfId="5" applyFont="1" applyBorder="1" applyAlignment="1">
      <alignment horizontal="center" vertical="center"/>
    </xf>
    <xf numFmtId="9" fontId="26" fillId="0" borderId="21" xfId="5" applyFont="1" applyBorder="1" applyAlignment="1">
      <alignment horizontal="center" vertical="center"/>
    </xf>
    <xf numFmtId="9" fontId="25" fillId="0" borderId="0" xfId="0" applyNumberFormat="1" applyFont="1" applyAlignment="1">
      <alignment horizontal="center" vertical="center" wrapText="1"/>
    </xf>
    <xf numFmtId="0" fontId="9" fillId="14" borderId="1" xfId="0" applyFont="1" applyFill="1" applyBorder="1" applyAlignment="1">
      <alignment horizontal="left" vertical="center" wrapText="1"/>
    </xf>
    <xf numFmtId="9" fontId="9" fillId="14" borderId="14" xfId="0" applyNumberFormat="1" applyFont="1" applyFill="1" applyBorder="1" applyAlignment="1">
      <alignment horizontal="left" vertical="center" wrapText="1"/>
    </xf>
    <xf numFmtId="0" fontId="0" fillId="0" borderId="0" xfId="0" applyAlignment="1">
      <alignment wrapText="1"/>
    </xf>
    <xf numFmtId="9" fontId="8" fillId="0" borderId="14" xfId="5" applyFont="1" applyBorder="1" applyAlignment="1">
      <alignment horizontal="left" vertical="center" wrapText="1"/>
    </xf>
    <xf numFmtId="9" fontId="8" fillId="17" borderId="14" xfId="5" applyFont="1" applyFill="1" applyBorder="1" applyAlignment="1">
      <alignment horizontal="left" vertical="center" wrapText="1"/>
    </xf>
    <xf numFmtId="0" fontId="22" fillId="12" borderId="3" xfId="0" applyFont="1" applyFill="1" applyBorder="1" applyAlignment="1">
      <alignment vertical="center" wrapText="1"/>
    </xf>
    <xf numFmtId="0" fontId="23" fillId="13" borderId="4" xfId="0" applyFont="1" applyFill="1" applyBorder="1" applyAlignment="1">
      <alignment vertical="center" wrapText="1"/>
    </xf>
    <xf numFmtId="0" fontId="22" fillId="12" borderId="4" xfId="0" applyFont="1" applyFill="1" applyBorder="1" applyAlignment="1">
      <alignment vertical="center" wrapText="1"/>
    </xf>
    <xf numFmtId="0" fontId="22" fillId="12" borderId="4" xfId="0" applyFont="1" applyFill="1" applyBorder="1" applyAlignment="1">
      <alignment vertical="center"/>
    </xf>
    <xf numFmtId="0" fontId="23" fillId="13" borderId="4" xfId="0" applyFont="1" applyFill="1" applyBorder="1" applyAlignment="1">
      <alignment vertical="center"/>
    </xf>
    <xf numFmtId="9" fontId="30" fillId="18" borderId="12" xfId="5" applyFont="1" applyFill="1" applyBorder="1" applyAlignment="1">
      <alignment vertical="center" wrapText="1"/>
    </xf>
    <xf numFmtId="0" fontId="24" fillId="13" borderId="4" xfId="0" applyFont="1" applyFill="1" applyBorder="1" applyAlignment="1">
      <alignment vertical="center"/>
    </xf>
    <xf numFmtId="0" fontId="22" fillId="12" borderId="23" xfId="0" applyFont="1" applyFill="1" applyBorder="1" applyAlignment="1">
      <alignment vertical="center"/>
    </xf>
    <xf numFmtId="9" fontId="8" fillId="0" borderId="21" xfId="5" applyFont="1" applyFill="1" applyBorder="1" applyAlignment="1">
      <alignment horizontal="left" vertical="center"/>
    </xf>
    <xf numFmtId="0" fontId="8" fillId="0" borderId="0" xfId="0" applyFont="1"/>
    <xf numFmtId="0" fontId="39" fillId="0" borderId="0" xfId="0" applyFont="1" applyAlignment="1">
      <alignment horizontal="left" vertical="top" wrapText="1"/>
    </xf>
    <xf numFmtId="9" fontId="7" fillId="0" borderId="14" xfId="5" applyFont="1" applyBorder="1" applyAlignment="1">
      <alignment horizontal="left" vertical="center" wrapText="1"/>
    </xf>
    <xf numFmtId="0" fontId="7" fillId="0" borderId="0" xfId="0" applyFont="1" applyAlignment="1">
      <alignment wrapText="1"/>
    </xf>
    <xf numFmtId="0" fontId="7" fillId="0" borderId="36" xfId="0" applyFont="1" applyBorder="1" applyAlignment="1">
      <alignment horizontal="left" vertical="center" wrapText="1"/>
    </xf>
    <xf numFmtId="0" fontId="0" fillId="0" borderId="1" xfId="0" applyBorder="1" applyAlignment="1">
      <alignment wrapText="1"/>
    </xf>
    <xf numFmtId="9" fontId="8" fillId="14" borderId="14" xfId="0" applyNumberFormat="1" applyFont="1" applyFill="1" applyBorder="1" applyAlignment="1">
      <alignment horizontal="left" vertical="center" wrapText="1"/>
    </xf>
    <xf numFmtId="9" fontId="26" fillId="14" borderId="15" xfId="0" applyNumberFormat="1" applyFont="1" applyFill="1" applyBorder="1" applyAlignment="1">
      <alignment horizontal="left" vertical="center" wrapText="1"/>
    </xf>
    <xf numFmtId="10" fontId="25" fillId="22" borderId="37" xfId="0" applyNumberFormat="1" applyFont="1" applyFill="1" applyBorder="1"/>
    <xf numFmtId="0" fontId="6" fillId="0" borderId="36" xfId="0" applyFont="1" applyBorder="1" applyAlignment="1">
      <alignment horizontal="left" vertical="center" wrapText="1"/>
    </xf>
    <xf numFmtId="0" fontId="40" fillId="0" borderId="1" xfId="0" applyFont="1" applyBorder="1" applyAlignment="1">
      <alignment wrapText="1"/>
    </xf>
    <xf numFmtId="0" fontId="0" fillId="0" borderId="20" xfId="0" applyBorder="1" applyAlignment="1">
      <alignment wrapText="1"/>
    </xf>
    <xf numFmtId="0" fontId="5" fillId="0" borderId="0" xfId="0" applyFont="1" applyAlignment="1">
      <alignment wrapText="1"/>
    </xf>
    <xf numFmtId="0" fontId="0" fillId="0" borderId="1" xfId="0" applyBorder="1" applyAlignment="1">
      <alignment vertical="top" wrapText="1"/>
    </xf>
    <xf numFmtId="0" fontId="37" fillId="3" borderId="22" xfId="0" applyFont="1" applyFill="1" applyBorder="1" applyAlignment="1">
      <alignment horizontal="justify" vertical="center" wrapText="1" readingOrder="1"/>
    </xf>
    <xf numFmtId="0" fontId="4" fillId="14" borderId="14" xfId="0" applyFont="1" applyFill="1" applyBorder="1" applyAlignment="1">
      <alignment horizontal="left" vertical="center" wrapText="1"/>
    </xf>
    <xf numFmtId="10" fontId="3" fillId="0" borderId="0" xfId="0" applyNumberFormat="1" applyFont="1"/>
    <xf numFmtId="9" fontId="42" fillId="23" borderId="7" xfId="5" applyFont="1" applyFill="1" applyBorder="1" applyAlignment="1">
      <alignment vertical="center" wrapText="1"/>
    </xf>
    <xf numFmtId="9" fontId="0" fillId="23" borderId="38" xfId="5" applyFont="1" applyFill="1" applyBorder="1" applyAlignment="1">
      <alignment vertical="center" wrapText="1"/>
    </xf>
    <xf numFmtId="0" fontId="25" fillId="22" borderId="39" xfId="0" applyFont="1" applyFill="1" applyBorder="1"/>
    <xf numFmtId="0" fontId="2" fillId="14" borderId="14" xfId="0" applyFont="1" applyFill="1" applyBorder="1" applyAlignment="1">
      <alignment horizontal="left" vertical="center" wrapText="1"/>
    </xf>
    <xf numFmtId="9" fontId="1" fillId="24" borderId="14" xfId="5" applyFont="1" applyFill="1" applyBorder="1" applyAlignment="1">
      <alignment horizontal="left" vertical="center" wrapText="1"/>
    </xf>
    <xf numFmtId="9" fontId="31" fillId="25" borderId="14" xfId="0" applyNumberFormat="1" applyFont="1" applyFill="1" applyBorder="1" applyAlignment="1">
      <alignment horizontal="left" vertical="center" wrapText="1"/>
    </xf>
    <xf numFmtId="9" fontId="1" fillId="0" borderId="14" xfId="5" applyFont="1" applyBorder="1" applyAlignment="1">
      <alignment horizontal="left" vertical="center" wrapText="1"/>
    </xf>
    <xf numFmtId="9" fontId="1" fillId="26" borderId="14" xfId="5" applyFont="1" applyFill="1" applyBorder="1" applyAlignment="1">
      <alignment horizontal="left" vertical="center" wrapText="1"/>
    </xf>
    <xf numFmtId="9" fontId="1" fillId="24" borderId="14" xfId="5" applyFont="1" applyFill="1" applyBorder="1" applyAlignment="1">
      <alignment horizontal="left" vertical="center"/>
    </xf>
    <xf numFmtId="0" fontId="1" fillId="0" borderId="0" xfId="0" pivotButton="1" applyFont="1"/>
    <xf numFmtId="0" fontId="1" fillId="0" borderId="0" xfId="0" applyFont="1"/>
    <xf numFmtId="10" fontId="1" fillId="0" borderId="0" xfId="0" applyNumberFormat="1" applyFont="1"/>
    <xf numFmtId="0" fontId="1" fillId="0" borderId="0" xfId="0" applyFont="1" applyAlignment="1">
      <alignment horizontal="left"/>
    </xf>
    <xf numFmtId="0" fontId="1" fillId="0" borderId="1" xfId="0" applyFont="1" applyBorder="1"/>
    <xf numFmtId="0" fontId="31" fillId="0" borderId="1" xfId="0" applyFont="1" applyBorder="1"/>
    <xf numFmtId="0" fontId="1" fillId="14" borderId="14" xfId="0" applyFont="1" applyFill="1" applyBorder="1" applyAlignment="1">
      <alignment horizontal="left" vertical="center" wrapText="1"/>
    </xf>
    <xf numFmtId="0" fontId="1" fillId="0" borderId="0" xfId="0" applyFont="1" applyAlignment="1">
      <alignment horizontal="center" vertical="top" wrapText="1"/>
    </xf>
    <xf numFmtId="0" fontId="1" fillId="0" borderId="0" xfId="0" applyFont="1" applyAlignment="1">
      <alignment vertical="center" wrapText="1"/>
    </xf>
    <xf numFmtId="9" fontId="1" fillId="19" borderId="14" xfId="0" applyNumberFormat="1" applyFont="1" applyFill="1" applyBorder="1" applyAlignment="1">
      <alignment horizontal="left" vertical="center"/>
    </xf>
    <xf numFmtId="0" fontId="1" fillId="19" borderId="13" xfId="0" applyFont="1" applyFill="1" applyBorder="1" applyAlignment="1">
      <alignment vertical="center" wrapText="1"/>
    </xf>
    <xf numFmtId="9" fontId="1" fillId="19" borderId="16" xfId="0" applyNumberFormat="1" applyFont="1" applyFill="1" applyBorder="1" applyAlignment="1">
      <alignment horizontal="justify" vertical="center"/>
    </xf>
    <xf numFmtId="9" fontId="1" fillId="19" borderId="16" xfId="0" applyNumberFormat="1" applyFont="1" applyFill="1" applyBorder="1" applyAlignment="1">
      <alignment horizontal="left" vertical="center" wrapText="1"/>
    </xf>
    <xf numFmtId="9" fontId="1" fillId="19" borderId="40" xfId="0" applyNumberFormat="1" applyFont="1" applyFill="1" applyBorder="1" applyAlignment="1">
      <alignment horizontal="left" vertical="center" wrapText="1"/>
    </xf>
    <xf numFmtId="9" fontId="1" fillId="14" borderId="1" xfId="0" applyNumberFormat="1" applyFont="1" applyFill="1" applyBorder="1" applyAlignment="1">
      <alignment horizontal="left" vertical="center" wrapText="1"/>
    </xf>
    <xf numFmtId="0" fontId="1" fillId="11" borderId="1" xfId="0" applyFont="1" applyFill="1" applyBorder="1" applyAlignment="1">
      <alignment horizontal="left" vertical="center" wrapText="1"/>
    </xf>
    <xf numFmtId="44" fontId="1" fillId="11" borderId="1" xfId="3" applyFont="1" applyFill="1" applyBorder="1" applyAlignment="1">
      <alignment horizontal="left" vertical="center" wrapText="1"/>
    </xf>
    <xf numFmtId="9" fontId="1" fillId="14" borderId="1" xfId="0" applyNumberFormat="1" applyFont="1" applyFill="1" applyBorder="1" applyAlignment="1">
      <alignment horizontal="left" vertical="center"/>
    </xf>
    <xf numFmtId="0" fontId="1" fillId="11" borderId="1" xfId="0" applyFont="1" applyFill="1" applyBorder="1" applyAlignment="1">
      <alignment horizontal="left" vertical="center"/>
    </xf>
    <xf numFmtId="0" fontId="1" fillId="14" borderId="1" xfId="0" applyFont="1" applyFill="1" applyBorder="1" applyAlignment="1">
      <alignment horizontal="left" vertical="center"/>
    </xf>
    <xf numFmtId="0" fontId="1" fillId="19" borderId="1" xfId="0" applyFont="1" applyFill="1" applyBorder="1" applyAlignment="1">
      <alignment horizontal="left" vertical="center" wrapText="1"/>
    </xf>
    <xf numFmtId="0" fontId="1" fillId="19" borderId="1" xfId="0" applyFont="1" applyFill="1" applyBorder="1" applyAlignment="1">
      <alignment horizontal="left" vertical="center"/>
    </xf>
    <xf numFmtId="9" fontId="1" fillId="19" borderId="1" xfId="0" applyNumberFormat="1" applyFont="1" applyFill="1" applyBorder="1" applyAlignment="1">
      <alignment horizontal="left" vertical="center"/>
    </xf>
    <xf numFmtId="0" fontId="25" fillId="11" borderId="41" xfId="0" applyFont="1" applyFill="1" applyBorder="1" applyAlignment="1">
      <alignment vertical="center"/>
    </xf>
    <xf numFmtId="0" fontId="1" fillId="14" borderId="42" xfId="0" applyFont="1" applyFill="1" applyBorder="1" applyAlignment="1">
      <alignment vertical="center" wrapText="1"/>
    </xf>
    <xf numFmtId="0" fontId="1" fillId="11" borderId="42" xfId="0" applyFont="1" applyFill="1" applyBorder="1" applyAlignment="1">
      <alignment vertical="center" wrapText="1"/>
    </xf>
    <xf numFmtId="0" fontId="1" fillId="14" borderId="1" xfId="0" applyFont="1" applyFill="1" applyBorder="1" applyAlignment="1">
      <alignment horizontal="left" vertical="center" wrapText="1"/>
    </xf>
    <xf numFmtId="0" fontId="1" fillId="11" borderId="1" xfId="0" applyFont="1" applyFill="1" applyBorder="1" applyAlignment="1">
      <alignment horizontal="left" vertical="center" wrapText="1"/>
    </xf>
    <xf numFmtId="0" fontId="1" fillId="14" borderId="42" xfId="0" applyFont="1" applyFill="1" applyBorder="1" applyAlignment="1">
      <alignment horizontal="center" vertical="center" wrapText="1"/>
    </xf>
    <xf numFmtId="0" fontId="1" fillId="14" borderId="24" xfId="0" applyFont="1" applyFill="1" applyBorder="1" applyAlignment="1">
      <alignment horizontal="center" vertical="center" wrapText="1"/>
    </xf>
    <xf numFmtId="0" fontId="1" fillId="14" borderId="25" xfId="0" applyFont="1" applyFill="1" applyBorder="1" applyAlignment="1">
      <alignment horizontal="center" vertical="center" wrapText="1"/>
    </xf>
    <xf numFmtId="0" fontId="25" fillId="11" borderId="6" xfId="0" applyFont="1" applyFill="1" applyBorder="1" applyAlignment="1">
      <alignment horizontal="left" vertical="center"/>
    </xf>
    <xf numFmtId="0" fontId="1" fillId="19" borderId="1" xfId="0" applyFont="1" applyFill="1" applyBorder="1" applyAlignment="1">
      <alignment horizontal="left" vertical="center" wrapText="1"/>
    </xf>
    <xf numFmtId="0" fontId="25" fillId="19" borderId="6" xfId="0" applyFont="1" applyFill="1" applyBorder="1" applyAlignment="1">
      <alignment horizontal="left" vertical="center"/>
    </xf>
    <xf numFmtId="0" fontId="21" fillId="0" borderId="2" xfId="0" applyFont="1" applyBorder="1" applyAlignment="1">
      <alignment horizontal="left"/>
    </xf>
    <xf numFmtId="0" fontId="21" fillId="0" borderId="10" xfId="0" applyFont="1" applyBorder="1" applyAlignment="1">
      <alignment horizontal="left"/>
    </xf>
    <xf numFmtId="0" fontId="21" fillId="0" borderId="11" xfId="0" applyFont="1" applyBorder="1" applyAlignment="1">
      <alignment horizontal="left"/>
    </xf>
    <xf numFmtId="0" fontId="21" fillId="0" borderId="5" xfId="0" applyFont="1" applyBorder="1" applyAlignment="1">
      <alignment horizontal="left"/>
    </xf>
    <xf numFmtId="0" fontId="21" fillId="0" borderId="0" xfId="0" applyFont="1" applyAlignment="1">
      <alignment horizontal="left"/>
    </xf>
    <xf numFmtId="0" fontId="21" fillId="0" borderId="19" xfId="0" applyFont="1" applyBorder="1" applyAlignment="1">
      <alignment horizontal="left"/>
    </xf>
    <xf numFmtId="0" fontId="23" fillId="13" borderId="1" xfId="0" applyFont="1" applyFill="1" applyBorder="1" applyAlignment="1">
      <alignment horizontal="center" vertical="center"/>
    </xf>
    <xf numFmtId="0" fontId="22" fillId="12" borderId="26" xfId="0" applyFont="1" applyFill="1" applyBorder="1" applyAlignment="1">
      <alignment horizontal="center" vertical="center" wrapText="1"/>
    </xf>
    <xf numFmtId="0" fontId="22" fillId="12" borderId="27" xfId="0" applyFont="1" applyFill="1" applyBorder="1" applyAlignment="1">
      <alignment horizontal="center" vertical="center" wrapText="1"/>
    </xf>
    <xf numFmtId="0" fontId="22" fillId="12" borderId="28" xfId="0" applyFont="1" applyFill="1" applyBorder="1" applyAlignment="1">
      <alignment horizontal="center" vertical="center" wrapText="1"/>
    </xf>
    <xf numFmtId="0" fontId="23" fillId="13" borderId="23" xfId="0" applyFont="1" applyFill="1" applyBorder="1" applyAlignment="1">
      <alignment horizontal="center" vertical="center" wrapText="1"/>
    </xf>
    <xf numFmtId="0" fontId="23" fillId="13" borderId="24" xfId="0" applyFont="1" applyFill="1" applyBorder="1" applyAlignment="1">
      <alignment horizontal="center" vertical="center" wrapText="1"/>
    </xf>
    <xf numFmtId="0" fontId="23" fillId="13" borderId="25" xfId="0" applyFont="1" applyFill="1" applyBorder="1" applyAlignment="1">
      <alignment horizontal="center" vertical="center" wrapText="1"/>
    </xf>
    <xf numFmtId="0" fontId="22" fillId="12" borderId="23" xfId="0" applyFont="1" applyFill="1" applyBorder="1" applyAlignment="1">
      <alignment horizontal="center" vertical="center" wrapText="1"/>
    </xf>
    <xf numFmtId="0" fontId="22" fillId="12" borderId="24" xfId="0" applyFont="1" applyFill="1" applyBorder="1" applyAlignment="1">
      <alignment horizontal="center" vertical="center" wrapText="1"/>
    </xf>
    <xf numFmtId="0" fontId="22" fillId="12" borderId="25" xfId="0" applyFont="1" applyFill="1" applyBorder="1" applyAlignment="1">
      <alignment horizontal="center" vertical="center" wrapText="1"/>
    </xf>
    <xf numFmtId="0" fontId="22" fillId="12" borderId="23" xfId="0" applyFont="1" applyFill="1" applyBorder="1" applyAlignment="1">
      <alignment horizontal="center" vertical="center"/>
    </xf>
    <xf numFmtId="0" fontId="22" fillId="12" borderId="24" xfId="0" applyFont="1" applyFill="1" applyBorder="1" applyAlignment="1">
      <alignment horizontal="center" vertical="center"/>
    </xf>
    <xf numFmtId="0" fontId="22" fillId="12" borderId="25" xfId="0" applyFont="1" applyFill="1" applyBorder="1" applyAlignment="1">
      <alignment horizontal="center" vertical="center"/>
    </xf>
    <xf numFmtId="0" fontId="23" fillId="13" borderId="23" xfId="0" applyFont="1" applyFill="1" applyBorder="1" applyAlignment="1">
      <alignment horizontal="center" vertical="center"/>
    </xf>
    <xf numFmtId="0" fontId="23" fillId="13" borderId="24" xfId="0" applyFont="1" applyFill="1" applyBorder="1" applyAlignment="1">
      <alignment horizontal="center" vertical="center"/>
    </xf>
    <xf numFmtId="0" fontId="23" fillId="13" borderId="25" xfId="0" applyFont="1" applyFill="1" applyBorder="1" applyAlignment="1">
      <alignment horizontal="center" vertical="center"/>
    </xf>
    <xf numFmtId="0" fontId="22" fillId="12" borderId="31" xfId="0" applyFont="1" applyFill="1" applyBorder="1" applyAlignment="1">
      <alignment horizontal="center" vertical="center" wrapText="1"/>
    </xf>
    <xf numFmtId="0" fontId="22" fillId="12" borderId="32" xfId="0" applyFont="1" applyFill="1" applyBorder="1" applyAlignment="1">
      <alignment horizontal="center" vertical="center" wrapText="1"/>
    </xf>
    <xf numFmtId="0" fontId="22" fillId="12" borderId="29" xfId="0" applyFont="1" applyFill="1" applyBorder="1" applyAlignment="1">
      <alignment horizontal="center" vertical="center" wrapText="1"/>
    </xf>
    <xf numFmtId="0" fontId="22" fillId="12" borderId="18" xfId="0" applyFont="1" applyFill="1" applyBorder="1" applyAlignment="1">
      <alignment horizontal="center" vertical="center" wrapText="1"/>
    </xf>
    <xf numFmtId="0" fontId="23" fillId="13" borderId="31" xfId="0" applyFont="1" applyFill="1" applyBorder="1" applyAlignment="1">
      <alignment horizontal="center" vertical="center" wrapText="1"/>
    </xf>
    <xf numFmtId="0" fontId="23" fillId="13" borderId="32" xfId="0" applyFont="1" applyFill="1" applyBorder="1" applyAlignment="1">
      <alignment horizontal="center" vertical="center" wrapText="1"/>
    </xf>
    <xf numFmtId="0" fontId="23" fillId="13" borderId="29" xfId="0" applyFont="1" applyFill="1" applyBorder="1" applyAlignment="1">
      <alignment horizontal="center" vertical="center" wrapText="1"/>
    </xf>
    <xf numFmtId="0" fontId="23" fillId="13" borderId="18" xfId="0" applyFont="1" applyFill="1" applyBorder="1" applyAlignment="1">
      <alignment horizontal="center" vertical="center" wrapText="1"/>
    </xf>
    <xf numFmtId="0" fontId="24" fillId="13" borderId="29" xfId="0" applyFont="1" applyFill="1" applyBorder="1" applyAlignment="1">
      <alignment horizontal="center" vertical="center" wrapText="1"/>
    </xf>
    <xf numFmtId="0" fontId="24" fillId="13" borderId="30" xfId="0" applyFont="1" applyFill="1" applyBorder="1" applyAlignment="1">
      <alignment horizontal="center" vertical="center" wrapText="1"/>
    </xf>
    <xf numFmtId="0" fontId="24" fillId="13" borderId="18" xfId="0" applyFont="1" applyFill="1" applyBorder="1" applyAlignment="1">
      <alignment horizontal="center" vertical="center" wrapText="1"/>
    </xf>
    <xf numFmtId="9" fontId="30" fillId="18" borderId="33" xfId="5" applyFont="1" applyFill="1" applyBorder="1" applyAlignment="1">
      <alignment horizontal="center" vertical="center" wrapText="1"/>
    </xf>
    <xf numFmtId="9" fontId="30" fillId="18" borderId="34" xfId="5" applyFont="1" applyFill="1" applyBorder="1" applyAlignment="1">
      <alignment horizontal="center" vertical="center" wrapText="1"/>
    </xf>
    <xf numFmtId="9" fontId="30" fillId="18" borderId="35" xfId="5" applyFont="1" applyFill="1" applyBorder="1" applyAlignment="1">
      <alignment horizontal="center" vertical="center" wrapText="1"/>
    </xf>
    <xf numFmtId="0" fontId="23" fillId="13" borderId="26" xfId="0" applyFont="1" applyFill="1" applyBorder="1" applyAlignment="1">
      <alignment horizontal="center" vertical="center"/>
    </xf>
    <xf numFmtId="0" fontId="23" fillId="13" borderId="27" xfId="0" applyFont="1" applyFill="1" applyBorder="1" applyAlignment="1">
      <alignment horizontal="center" vertical="center"/>
    </xf>
    <xf numFmtId="0" fontId="23" fillId="13" borderId="28" xfId="0" applyFont="1" applyFill="1" applyBorder="1" applyAlignment="1">
      <alignment horizontal="center" vertical="center" wrapText="1"/>
    </xf>
    <xf numFmtId="44" fontId="1" fillId="19" borderId="42" xfId="3" applyFont="1" applyFill="1" applyBorder="1" applyAlignment="1">
      <alignment horizontal="center" vertical="center" wrapText="1"/>
    </xf>
    <xf numFmtId="44" fontId="1" fillId="19" borderId="24" xfId="3" applyFont="1" applyFill="1" applyBorder="1" applyAlignment="1">
      <alignment horizontal="center" vertical="center" wrapText="1"/>
    </xf>
    <xf numFmtId="44" fontId="1" fillId="19" borderId="25" xfId="3" applyFont="1" applyFill="1" applyBorder="1" applyAlignment="1">
      <alignment horizontal="center" vertical="center" wrapText="1"/>
    </xf>
    <xf numFmtId="44" fontId="1" fillId="11" borderId="42" xfId="3" applyFont="1" applyFill="1" applyBorder="1" applyAlignment="1">
      <alignment horizontal="center" vertical="center" wrapText="1"/>
    </xf>
    <xf numFmtId="44" fontId="1" fillId="11" borderId="24" xfId="3" applyFont="1" applyFill="1" applyBorder="1" applyAlignment="1">
      <alignment horizontal="center" vertical="center" wrapText="1"/>
    </xf>
    <xf numFmtId="44" fontId="1" fillId="11" borderId="25" xfId="3" applyFont="1" applyFill="1" applyBorder="1" applyAlignment="1">
      <alignment horizontal="center" vertical="center" wrapText="1"/>
    </xf>
    <xf numFmtId="0" fontId="25" fillId="11" borderId="27" xfId="0" applyFont="1" applyFill="1" applyBorder="1" applyAlignment="1">
      <alignment horizontal="center" vertical="center"/>
    </xf>
    <xf numFmtId="0" fontId="25" fillId="11" borderId="28" xfId="0" applyFont="1" applyFill="1" applyBorder="1" applyAlignment="1">
      <alignment horizontal="center" vertical="center"/>
    </xf>
    <xf numFmtId="0" fontId="25" fillId="0" borderId="0" xfId="0" applyFont="1" applyAlignment="1">
      <alignment horizontal="center" vertical="center" wrapText="1"/>
    </xf>
    <xf numFmtId="17" fontId="25" fillId="0" borderId="0" xfId="0" applyNumberFormat="1" applyFont="1"/>
  </cellXfs>
  <cellStyles count="6">
    <cellStyle name="Moneda" xfId="3" builtinId="4"/>
    <cellStyle name="Moneda [0]" xfId="4" builtinId="7"/>
    <cellStyle name="Moneda 2" xfId="2"/>
    <cellStyle name="Normal" xfId="0" builtinId="0"/>
    <cellStyle name="Normal 2" xfId="1"/>
    <cellStyle name="Porcentaje" xfId="5" builtinId="5"/>
  </cellStyles>
  <dxfs count="68">
    <dxf>
      <font>
        <b/>
        <i val="0"/>
        <color theme="0"/>
      </font>
      <fill>
        <patternFill>
          <bgColor rgb="FFFF0000"/>
        </patternFill>
      </fill>
    </dxf>
    <dxf>
      <font>
        <b/>
        <i val="0"/>
        <color auto="1"/>
      </font>
      <fill>
        <patternFill>
          <bgColor theme="8"/>
        </patternFill>
      </fill>
    </dxf>
    <dxf>
      <font>
        <b/>
        <i val="0"/>
      </font>
      <fill>
        <patternFill>
          <bgColor theme="6"/>
        </patternFill>
      </fill>
    </dxf>
    <dxf>
      <font>
        <b/>
        <i val="0"/>
      </font>
      <fill>
        <patternFill>
          <bgColor rgb="FF92D050"/>
        </patternFill>
      </fill>
    </dxf>
    <dxf>
      <font>
        <b/>
        <i val="0"/>
        <color theme="1"/>
      </font>
      <fill>
        <patternFill>
          <bgColor rgb="FFFF0000"/>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b val="0"/>
        <i val="0"/>
      </font>
      <fill>
        <patternFill>
          <bgColor theme="6" tint="0.39994506668294322"/>
        </patternFill>
      </fill>
    </dxf>
    <dxf>
      <font>
        <b/>
        <i val="0"/>
      </font>
      <fill>
        <patternFill>
          <bgColor rgb="FF92D050"/>
        </patternFill>
      </fill>
    </dxf>
    <dxf>
      <fill>
        <patternFill>
          <bgColor rgb="FFC00000"/>
        </patternFill>
      </fill>
    </dxf>
    <dxf>
      <font>
        <b/>
        <i val="0"/>
        <color theme="1"/>
      </font>
      <fill>
        <patternFill>
          <bgColor rgb="FFFF0000"/>
        </patternFill>
      </fill>
    </dxf>
    <dxf>
      <font>
        <b val="0"/>
        <i val="0"/>
      </font>
      <fill>
        <patternFill>
          <bgColor theme="6" tint="0.39994506668294322"/>
        </patternFill>
      </fill>
    </dxf>
    <dxf>
      <font>
        <b/>
        <i val="0"/>
      </font>
      <fill>
        <patternFill>
          <bgColor rgb="FF92D050"/>
        </patternFill>
      </fill>
    </dxf>
    <dxf>
      <fill>
        <patternFill>
          <bgColor rgb="FFC00000"/>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b val="0"/>
        <i val="0"/>
      </font>
      <fill>
        <patternFill>
          <bgColor theme="6" tint="0.39994506668294322"/>
        </patternFill>
      </fill>
    </dxf>
    <dxf>
      <font>
        <b/>
        <i val="0"/>
      </font>
      <fill>
        <patternFill>
          <bgColor rgb="FF92D050"/>
        </patternFill>
      </fill>
    </dxf>
    <dxf>
      <fill>
        <patternFill>
          <bgColor rgb="FFC00000"/>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b val="0"/>
        <i val="0"/>
      </font>
      <fill>
        <patternFill>
          <bgColor theme="6" tint="0.39994506668294322"/>
        </patternFill>
      </fill>
    </dxf>
    <dxf>
      <font>
        <b/>
        <i val="0"/>
      </font>
      <fill>
        <patternFill>
          <bgColor rgb="FF92D050"/>
        </patternFill>
      </fill>
    </dxf>
    <dxf>
      <fill>
        <patternFill>
          <bgColor rgb="FFC00000"/>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b val="0"/>
        <i val="0"/>
      </font>
      <fill>
        <patternFill>
          <bgColor theme="6" tint="0.39994506668294322"/>
        </patternFill>
      </fill>
    </dxf>
    <dxf>
      <font>
        <b/>
        <i val="0"/>
      </font>
      <fill>
        <patternFill>
          <bgColor rgb="FF92D050"/>
        </patternFill>
      </fill>
    </dxf>
    <dxf>
      <fill>
        <patternFill>
          <bgColor rgb="FFC00000"/>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b val="0"/>
        <i val="0"/>
      </font>
      <fill>
        <patternFill>
          <bgColor theme="6" tint="0.39994506668294322"/>
        </patternFill>
      </fill>
    </dxf>
    <dxf>
      <font>
        <b/>
        <i val="0"/>
      </font>
      <fill>
        <patternFill>
          <bgColor rgb="FF92D050"/>
        </patternFill>
      </fill>
    </dxf>
    <dxf>
      <fill>
        <patternFill>
          <bgColor rgb="FFC00000"/>
        </patternFill>
      </fill>
    </dxf>
    <dxf>
      <font>
        <b val="0"/>
        <i val="0"/>
      </font>
      <fill>
        <patternFill>
          <bgColor theme="6" tint="0.39994506668294322"/>
        </patternFill>
      </fill>
    </dxf>
    <dxf>
      <font>
        <b/>
        <i val="0"/>
      </font>
      <fill>
        <patternFill>
          <bgColor rgb="FF92D050"/>
        </patternFill>
      </fill>
    </dxf>
    <dxf>
      <fill>
        <patternFill>
          <bgColor rgb="FFC00000"/>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b val="0"/>
        <i val="0"/>
      </font>
      <fill>
        <patternFill>
          <bgColor theme="6" tint="0.39994506668294322"/>
        </patternFill>
      </fill>
    </dxf>
    <dxf>
      <font>
        <b/>
        <i val="0"/>
      </font>
      <fill>
        <patternFill>
          <bgColor rgb="FF92D050"/>
        </patternFill>
      </fill>
    </dxf>
    <dxf>
      <fill>
        <patternFill>
          <bgColor rgb="FFC00000"/>
        </patternFill>
      </fill>
    </dxf>
    <dxf>
      <font>
        <b/>
        <i val="0"/>
        <color theme="1"/>
      </font>
      <fill>
        <patternFill>
          <bgColor rgb="FFFF0000"/>
        </patternFill>
      </fill>
    </dxf>
    <dxf>
      <font>
        <b val="0"/>
        <i val="0"/>
      </font>
      <fill>
        <patternFill>
          <bgColor theme="6" tint="0.39994506668294322"/>
        </patternFill>
      </fill>
    </dxf>
    <dxf>
      <font>
        <b/>
        <i val="0"/>
      </font>
      <fill>
        <patternFill>
          <bgColor rgb="FF92D050"/>
        </patternFill>
      </fill>
    </dxf>
    <dxf>
      <fill>
        <patternFill>
          <bgColor rgb="FFC00000"/>
        </patternFill>
      </fill>
    </dxf>
    <dxf>
      <font>
        <color rgb="FF9C0006"/>
      </font>
      <fill>
        <patternFill>
          <bgColor rgb="FFFFC7CE"/>
        </patternFill>
      </fill>
    </dxf>
    <dxf>
      <fill>
        <patternFill>
          <bgColor rgb="FFFFFF00"/>
        </patternFill>
      </fill>
    </dxf>
    <dxf>
      <font>
        <color theme="1"/>
      </font>
      <fill>
        <patternFill>
          <fgColor auto="1"/>
          <bgColor rgb="FFF0E87E"/>
        </patternFill>
      </fill>
    </dxf>
    <dxf>
      <fill>
        <patternFill patternType="none">
          <bgColor auto="1"/>
        </patternFill>
      </fill>
    </dxf>
    <dxf>
      <font>
        <sz val="12"/>
      </font>
    </dxf>
    <dxf>
      <font>
        <sz val="12"/>
      </font>
    </dxf>
    <dxf>
      <font>
        <sz val="12"/>
      </font>
    </dxf>
    <dxf>
      <font>
        <sz val="12"/>
      </font>
    </dxf>
    <dxf>
      <font>
        <sz val="12"/>
      </font>
    </dxf>
    <dxf>
      <font>
        <sz val="12"/>
      </font>
    </dxf>
  </dxfs>
  <tableStyles count="0" defaultTableStyle="TableStyleMedium2" defaultPivotStyle="PivotStyleLight16"/>
  <colors>
    <mruColors>
      <color rgb="FFF0E8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21</xdr:col>
      <xdr:colOff>231321</xdr:colOff>
      <xdr:row>155</xdr:row>
      <xdr:rowOff>190499</xdr:rowOff>
    </xdr:from>
    <xdr:to>
      <xdr:col>21</xdr:col>
      <xdr:colOff>4918257</xdr:colOff>
      <xdr:row>155</xdr:row>
      <xdr:rowOff>2326690</xdr:rowOff>
    </xdr:to>
    <xdr:pic>
      <xdr:nvPicPr>
        <xdr:cNvPr id="17" name="Imagen 16">
          <a:extLst>
            <a:ext uri="{FF2B5EF4-FFF2-40B4-BE49-F238E27FC236}">
              <a16:creationId xmlns:a16="http://schemas.microsoft.com/office/drawing/2014/main" xmlns="" id="{FA40E9EA-0B5E-435A-8F28-71A622E16C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46035" y="216326356"/>
          <a:ext cx="4695826" cy="2194696"/>
        </a:xfrm>
        <a:prstGeom prst="rect">
          <a:avLst/>
        </a:prstGeom>
        <a:noFill/>
        <a:ln>
          <a:noFill/>
        </a:ln>
      </xdr:spPr>
    </xdr:pic>
    <xdr:clientData/>
  </xdr:twoCellAnchor>
  <xdr:twoCellAnchor editAs="oneCell">
    <xdr:from>
      <xdr:col>21</xdr:col>
      <xdr:colOff>149679</xdr:colOff>
      <xdr:row>162</xdr:row>
      <xdr:rowOff>108857</xdr:rowOff>
    </xdr:from>
    <xdr:to>
      <xdr:col>21</xdr:col>
      <xdr:colOff>4873444</xdr:colOff>
      <xdr:row>162</xdr:row>
      <xdr:rowOff>1632914</xdr:rowOff>
    </xdr:to>
    <xdr:pic>
      <xdr:nvPicPr>
        <xdr:cNvPr id="18" name="Imagen 17">
          <a:extLst>
            <a:ext uri="{FF2B5EF4-FFF2-40B4-BE49-F238E27FC236}">
              <a16:creationId xmlns:a16="http://schemas.microsoft.com/office/drawing/2014/main" xmlns="" id="{86D3613F-9176-458C-9EBF-06A525FFB2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64393" y="227416178"/>
          <a:ext cx="4714875" cy="1562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68036</xdr:colOff>
      <xdr:row>163</xdr:row>
      <xdr:rowOff>122465</xdr:rowOff>
    </xdr:from>
    <xdr:to>
      <xdr:col>21</xdr:col>
      <xdr:colOff>5026116</xdr:colOff>
      <xdr:row>164</xdr:row>
      <xdr:rowOff>281563</xdr:rowOff>
    </xdr:to>
    <xdr:pic>
      <xdr:nvPicPr>
        <xdr:cNvPr id="19" name="Imagen 18">
          <a:extLst>
            <a:ext uri="{FF2B5EF4-FFF2-40B4-BE49-F238E27FC236}">
              <a16:creationId xmlns:a16="http://schemas.microsoft.com/office/drawing/2014/main" xmlns="" id="{0FF41ACB-62C9-41CE-BF7A-74FD73DA5F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482750" y="229402822"/>
          <a:ext cx="4953000"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122464</xdr:colOff>
      <xdr:row>164</xdr:row>
      <xdr:rowOff>163286</xdr:rowOff>
    </xdr:from>
    <xdr:to>
      <xdr:col>21</xdr:col>
      <xdr:colOff>4994185</xdr:colOff>
      <xdr:row>164</xdr:row>
      <xdr:rowOff>1306634</xdr:rowOff>
    </xdr:to>
    <xdr:pic>
      <xdr:nvPicPr>
        <xdr:cNvPr id="20" name="Imagen 19">
          <a:extLst>
            <a:ext uri="{FF2B5EF4-FFF2-40B4-BE49-F238E27FC236}">
              <a16:creationId xmlns:a16="http://schemas.microsoft.com/office/drawing/2014/main" xmlns="" id="{0EC55AAD-29A1-423B-809E-793DD0258E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537178" y="231049286"/>
          <a:ext cx="4876801"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122464</xdr:colOff>
      <xdr:row>165</xdr:row>
      <xdr:rowOff>136071</xdr:rowOff>
    </xdr:from>
    <xdr:to>
      <xdr:col>21</xdr:col>
      <xdr:colOff>5070384</xdr:colOff>
      <xdr:row>165</xdr:row>
      <xdr:rowOff>901054</xdr:rowOff>
    </xdr:to>
    <xdr:pic>
      <xdr:nvPicPr>
        <xdr:cNvPr id="21" name="Imagen 20">
          <a:extLst>
            <a:ext uri="{FF2B5EF4-FFF2-40B4-BE49-F238E27FC236}">
              <a16:creationId xmlns:a16="http://schemas.microsoft.com/office/drawing/2014/main" xmlns="" id="{8E786CE2-2C47-4F62-BCEA-010D3F5E16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537178" y="232505250"/>
          <a:ext cx="49530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osorio/Downloads/Identificaci&#243;n%20y%20Priorizaci&#243;n%20de%20Problemas%20Consolidado_CApon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ana%20Mar&#237;a%20Aldana/Downloads/Identificaci&#243;n%20y%20Priorizaci&#243;n%20de%20Problemas%20v2_CApo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ana%20Mar&#237;a%20Aldana/Downloads/Identificaci&#243;n%20y%20Priorizaci&#243;n%20de%20Problemas%20v2%20(1)%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losho/Library/Containers/com.microsoft.Excel/Data/Documents/C:/Users/naosorio/Downloads/Identificaci&#243;n%20y%20Priorizaci&#243;n%20de%20Problemas%20Consolidado_CApo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rídico"/>
      <sheetName val="Finan-Conta-PPtal y Trib"/>
      <sheetName val="Tarifario"/>
      <sheetName val="Tics"/>
      <sheetName val="Aseo"/>
      <sheetName val="Comercial"/>
      <sheetName val="Gestion Humana"/>
      <sheetName val="Riesgos"/>
      <sheetName val="List Situaciones"/>
      <sheetName val="List Solu"/>
      <sheetName val="Plan fuentes"/>
      <sheetName val="Priorización"/>
      <sheetName val="Análisis Situacional"/>
      <sheetName val="Deficit Estimado"/>
      <sheetName val="Plan EstimadoAA"/>
    </sheetNames>
    <sheetDataSet>
      <sheetData sheetId="0"/>
      <sheetData sheetId="1"/>
      <sheetData sheetId="2"/>
      <sheetData sheetId="3"/>
      <sheetData sheetId="4"/>
      <sheetData sheetId="5"/>
      <sheetData sheetId="6"/>
      <sheetData sheetId="7">
        <row r="1">
          <cell r="M1">
            <v>0.7</v>
          </cell>
          <cell r="O1">
            <v>4.25</v>
          </cell>
        </row>
        <row r="2">
          <cell r="A2" t="str">
            <v>Impacto</v>
          </cell>
          <cell r="B2" t="str">
            <v>Puntaje Impacto</v>
          </cell>
          <cell r="C2" t="str">
            <v>Probabilidad</v>
          </cell>
          <cell r="D2" t="str">
            <v>Puntaje probabilidad</v>
          </cell>
          <cell r="H2" t="str">
            <v>Prioridad de Atención</v>
          </cell>
          <cell r="I2" t="str">
            <v>Puntaje Prioridad</v>
          </cell>
        </row>
        <row r="3">
          <cell r="A3" t="str">
            <v>1. Leve</v>
          </cell>
          <cell r="B3">
            <v>0.2</v>
          </cell>
          <cell r="C3" t="str">
            <v>1. Muy Baja</v>
          </cell>
          <cell r="D3">
            <v>0.2</v>
          </cell>
          <cell r="F3" t="str">
            <v>Bajo</v>
          </cell>
          <cell r="H3" t="str">
            <v>1. Muy Baja</v>
          </cell>
          <cell r="I3">
            <v>1</v>
          </cell>
          <cell r="K3" t="str">
            <v>1. Primario</v>
          </cell>
        </row>
        <row r="4">
          <cell r="A4" t="str">
            <v>2. Menor</v>
          </cell>
          <cell r="B4">
            <v>0.4</v>
          </cell>
          <cell r="C4" t="str">
            <v>2. Baja</v>
          </cell>
          <cell r="D4">
            <v>0.4</v>
          </cell>
          <cell r="F4" t="str">
            <v>Moderado</v>
          </cell>
          <cell r="H4" t="str">
            <v>2. Baja</v>
          </cell>
          <cell r="I4">
            <v>2</v>
          </cell>
          <cell r="K4" t="str">
            <v>2. Secundario</v>
          </cell>
        </row>
        <row r="5">
          <cell r="A5" t="str">
            <v>3. Moderado</v>
          </cell>
          <cell r="B5">
            <v>0.6</v>
          </cell>
          <cell r="C5" t="str">
            <v>3. Media</v>
          </cell>
          <cell r="D5">
            <v>0.6</v>
          </cell>
          <cell r="F5" t="str">
            <v xml:space="preserve">Alto </v>
          </cell>
          <cell r="H5" t="str">
            <v>3. Media</v>
          </cell>
          <cell r="I5">
            <v>3</v>
          </cell>
          <cell r="K5" t="str">
            <v>3. Terciario</v>
          </cell>
        </row>
        <row r="6">
          <cell r="A6" t="str">
            <v>4. Mayor</v>
          </cell>
          <cell r="B6">
            <v>0.8</v>
          </cell>
          <cell r="C6" t="str">
            <v>4. Alta</v>
          </cell>
          <cell r="D6">
            <v>0.8</v>
          </cell>
          <cell r="F6" t="str">
            <v>Extremo</v>
          </cell>
          <cell r="H6" t="str">
            <v>4. Alta</v>
          </cell>
          <cell r="I6">
            <v>4</v>
          </cell>
          <cell r="K6" t="str">
            <v>4. Estructuración</v>
          </cell>
        </row>
        <row r="7">
          <cell r="A7" t="str">
            <v>5. Catastrófico</v>
          </cell>
          <cell r="B7">
            <v>1</v>
          </cell>
          <cell r="C7" t="str">
            <v>5. Muy Alta</v>
          </cell>
          <cell r="D7">
            <v>1</v>
          </cell>
          <cell r="H7" t="str">
            <v>5. Muy Alta</v>
          </cell>
          <cell r="I7">
            <v>5</v>
          </cell>
        </row>
        <row r="15">
          <cell r="E15">
            <v>0.36</v>
          </cell>
        </row>
        <row r="17">
          <cell r="D17">
            <v>8.0000000000000016E-2</v>
          </cell>
        </row>
      </sheetData>
      <sheetData sheetId="8"/>
      <sheetData sheetId="9"/>
      <sheetData sheetId="10"/>
      <sheetData sheetId="11"/>
      <sheetData sheetId="12"/>
      <sheetData sheetId="13"/>
      <sheetData sheetId="14">
        <row r="2">
          <cell r="B2" t="str">
            <v>PAP.01 Contar con un sistema de dosificación y mantenimiento tanques contenedores de coagulante</v>
          </cell>
          <cell r="G2">
            <v>100000000</v>
          </cell>
        </row>
        <row r="5">
          <cell r="B5" t="str">
            <v>PAP.02 Rehabilitación del sistema SCADA  de acuerdo con especificaciones y posterior suministros e instalacion del sistema de monitoreo y control.</v>
          </cell>
          <cell r="G5">
            <v>330000000</v>
          </cell>
        </row>
        <row r="8">
          <cell r="B8" t="str">
            <v>PAP.03 Rehabilitación y mantenimientos correctivos de la infraestructura, PTAPs Filtros.</v>
          </cell>
          <cell r="G8">
            <v>576000000</v>
          </cell>
        </row>
        <row r="10">
          <cell r="B10" t="str">
            <v>PAP. 04 Proyecto NEXUS-BID Ministerio, cuenca rio Guatapuri COP 2022, con IPC 2023 estimado 1,06
Presedimentador
Modulo Ampliación PTAP
Planta Tratamiento de Lodos</v>
          </cell>
          <cell r="G10">
            <v>31800000000</v>
          </cell>
        </row>
        <row r="11">
          <cell r="B11" t="str">
            <v>DAP. 01 Adecuación del sistema de distribucón con  equipos  de macromedidores, valvulas reguladoras de presión, valvulas de corte, construcción de cajas de concreto.</v>
          </cell>
          <cell r="G11">
            <v>668240000</v>
          </cell>
        </row>
        <row r="16">
          <cell r="B16" t="str">
            <v>DAP.02 Modelación y calibración de las redes acueducto, que permite realizar el plan de obras para la sectorización, y su posterior ajuste con el area comercial para ajuste de ciclos de facturación.</v>
          </cell>
          <cell r="G16">
            <v>636431253.00999999</v>
          </cell>
        </row>
        <row r="32">
          <cell r="B32" t="str">
            <v>DAP.03 Fortalecimiento del area de gestión de perdidas técnicas, para que con base en la modelación se establezca un programa de busqueda sistemetica de fugas, adquisición de equipos y herramientas Cortadoras, geofonos, dataloger, herramientas menores, vehiculos, motobombas, plantas electricas.</v>
          </cell>
          <cell r="G32">
            <v>287250000</v>
          </cell>
        </row>
        <row r="40">
          <cell r="B40" t="str">
            <v>TAR.02 Equipo hidro succión presión, con el fin de fortalecer la operación y mantenimiento de redes de alcantarillado.</v>
          </cell>
          <cell r="G40">
            <v>2734625000</v>
          </cell>
        </row>
        <row r="41">
          <cell r="B41" t="str">
            <v>TAR.03 Estructurar el programa sistemico para identificación y corrección de conexiones erradas, de acuerdo con las actividades definidas en el PSMV. Anual</v>
          </cell>
          <cell r="G41">
            <v>375000000</v>
          </cell>
        </row>
        <row r="45">
          <cell r="B45" t="str">
            <v>TAR.04 Mantenimiento infraestructura sanitaria -Exracción retiro, transporte, desactivación y disposición final de lodos y reparaciónn de rejillas y compuertas en la PTAR, incluye batimetria según PSMV</v>
          </cell>
          <cell r="G45">
            <v>2400000000</v>
          </cell>
        </row>
        <row r="46">
          <cell r="B46" t="str">
            <v>TAR.01 Proyecto liderado por Ministerio, en etapa de factibilidad.
PTAR CHIMILA</v>
          </cell>
          <cell r="G46">
            <v>400000000000</v>
          </cell>
        </row>
        <row r="47">
          <cell r="B47" t="str">
            <v>ETR.01 Valoración de activos requeridos para establecer estados financieros y el esquema tarifario.</v>
          </cell>
          <cell r="G47">
            <v>100000000</v>
          </cell>
        </row>
        <row r="48">
          <cell r="B48" t="str">
            <v>POI.01 Actualizar el plan de obras para la renovación y rehabilitación de redes de alcantarillado del Plan Maestro de Valledupar, inlcuyendo los aportes bajo condición de los urbanizadores y constructores</v>
          </cell>
          <cell r="G48">
            <v>88000000000</v>
          </cell>
        </row>
        <row r="49">
          <cell r="B49" t="str">
            <v>POI.02 Actualizar el plan de obras para la renovación y rehabilitación de redes de acueducto priorizando los 180 km de redes de AC en diametros de 3" y 6" del Plan Maestro de Valledupar</v>
          </cell>
          <cell r="G49">
            <v>237000000000</v>
          </cell>
        </row>
        <row r="50">
          <cell r="B50" t="str">
            <v>POI.03 Fortalecimiento del area de Planeación mediante los equipos para desarrollar diseños y proyectos</v>
          </cell>
          <cell r="G50">
            <v>250000000</v>
          </cell>
        </row>
        <row r="51">
          <cell r="B51" t="str">
            <v>GRH.01 Reingenieria para fortalecimiento del esquema organizacional, procesos, procedimientos, roles, funciones, perfiles, responsabilidades y competencias.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cs"/>
      <sheetName val="Hoja 2"/>
      <sheetName val="Hoja3"/>
      <sheetName val="Informe02"/>
      <sheetName val="Informe01"/>
      <sheetName val="List v0"/>
      <sheetName val="List Situaciones"/>
      <sheetName val="List Solu"/>
      <sheetName val="Req Inversión"/>
      <sheetName val="Plan fuentes"/>
      <sheetName val="Análisis Situacional"/>
      <sheetName val="Deficit Estimado"/>
      <sheetName val="Plan EstimadoAA"/>
    </sheetNames>
    <sheetDataSet>
      <sheetData sheetId="0"/>
      <sheetData sheetId="1"/>
      <sheetData sheetId="2">
        <row r="2">
          <cell r="A2" t="str">
            <v>Impacto</v>
          </cell>
          <cell r="B2" t="str">
            <v>Puntaje Impacto</v>
          </cell>
        </row>
        <row r="3">
          <cell r="A3" t="str">
            <v>1. Leve</v>
          </cell>
          <cell r="B3">
            <v>0.2</v>
          </cell>
          <cell r="F3" t="str">
            <v>Bajo</v>
          </cell>
        </row>
        <row r="4">
          <cell r="A4" t="str">
            <v>2. Menor</v>
          </cell>
          <cell r="B4">
            <v>0.4</v>
          </cell>
          <cell r="F4" t="str">
            <v>Moderado</v>
          </cell>
        </row>
        <row r="5">
          <cell r="A5" t="str">
            <v>3. Moderado</v>
          </cell>
          <cell r="B5">
            <v>0.6</v>
          </cell>
          <cell r="F5" t="str">
            <v xml:space="preserve">Alto </v>
          </cell>
        </row>
        <row r="6">
          <cell r="A6" t="str">
            <v>4. Mayor</v>
          </cell>
          <cell r="B6">
            <v>0.8</v>
          </cell>
          <cell r="F6" t="str">
            <v>Extremo</v>
          </cell>
        </row>
        <row r="7">
          <cell r="A7" t="str">
            <v>5. Catastrófico</v>
          </cell>
          <cell r="B7">
            <v>1</v>
          </cell>
        </row>
        <row r="15">
          <cell r="E15">
            <v>0.36</v>
          </cell>
        </row>
        <row r="17">
          <cell r="D17">
            <v>8.0000000000000016E-2</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eo"/>
      <sheetName val="Tarifario"/>
      <sheetName val="Financiero"/>
      <sheetName val="Tics"/>
      <sheetName val="Gestion Humana"/>
      <sheetName val="Hoja 2"/>
      <sheetName val="Riesgos"/>
      <sheetName val="Informe02"/>
      <sheetName val="Informe01"/>
      <sheetName val="List v0"/>
      <sheetName val="List Situaciones"/>
      <sheetName val="List Solu"/>
      <sheetName val="Req Inversión"/>
      <sheetName val="Plan fuentes"/>
      <sheetName val="Priorización"/>
      <sheetName val="Análisis Situacional"/>
      <sheetName val="Deficit Estimado"/>
      <sheetName val="Plan EstimadoAA"/>
    </sheetNames>
    <sheetDataSet>
      <sheetData sheetId="0"/>
      <sheetData sheetId="1"/>
      <sheetData sheetId="2"/>
      <sheetData sheetId="3"/>
      <sheetData sheetId="4"/>
      <sheetData sheetId="5"/>
      <sheetData sheetId="6">
        <row r="2">
          <cell r="A2" t="str">
            <v>Impacto</v>
          </cell>
          <cell r="B2" t="str">
            <v>Puntaje Impacto</v>
          </cell>
          <cell r="C2" t="str">
            <v>Probabilidad</v>
          </cell>
          <cell r="D2" t="str">
            <v>Puntaje probabilidad</v>
          </cell>
        </row>
        <row r="3">
          <cell r="A3" t="str">
            <v>1. Leve</v>
          </cell>
          <cell r="B3">
            <v>0.2</v>
          </cell>
          <cell r="C3" t="str">
            <v>1. Muy Baja</v>
          </cell>
          <cell r="D3">
            <v>0.2</v>
          </cell>
          <cell r="F3" t="str">
            <v>Bajo</v>
          </cell>
        </row>
        <row r="4">
          <cell r="A4" t="str">
            <v>2. Menor</v>
          </cell>
          <cell r="B4">
            <v>0.4</v>
          </cell>
          <cell r="C4" t="str">
            <v>2. Baja</v>
          </cell>
          <cell r="D4">
            <v>0.4</v>
          </cell>
          <cell r="F4" t="str">
            <v>Moderado</v>
          </cell>
        </row>
        <row r="5">
          <cell r="A5" t="str">
            <v>3. Moderado</v>
          </cell>
          <cell r="B5">
            <v>0.6</v>
          </cell>
          <cell r="C5" t="str">
            <v>3. Media</v>
          </cell>
          <cell r="D5">
            <v>0.6</v>
          </cell>
          <cell r="F5" t="str">
            <v xml:space="preserve">Alto </v>
          </cell>
        </row>
        <row r="6">
          <cell r="A6" t="str">
            <v>4. Mayor</v>
          </cell>
          <cell r="B6">
            <v>0.8</v>
          </cell>
          <cell r="C6" t="str">
            <v>4. Alta</v>
          </cell>
          <cell r="D6">
            <v>0.8</v>
          </cell>
          <cell r="F6" t="str">
            <v>Extremo</v>
          </cell>
        </row>
        <row r="7">
          <cell r="A7" t="str">
            <v>5. Catastrófico</v>
          </cell>
          <cell r="B7">
            <v>1</v>
          </cell>
          <cell r="C7" t="str">
            <v>5. Muy Alta</v>
          </cell>
          <cell r="D7">
            <v>1</v>
          </cell>
        </row>
        <row r="15">
          <cell r="E15">
            <v>0.36</v>
          </cell>
        </row>
        <row r="17">
          <cell r="D17">
            <v>8.0000000000000016E-2</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arianella Florez Bustos" refreshedDate="46170.685964814817" createdVersion="8" refreshedVersion="8" minRefreshableVersion="3" recordCount="194">
  <cacheSource type="worksheet">
    <worksheetSource ref="A3:Z197" sheet="PLAN DE ACCIÓN 2023-2026"/>
  </cacheSource>
  <cacheFields count="26">
    <cacheField name="No." numFmtId="0">
      <sharedItems containsBlank="1" containsMixedTypes="1" containsNumber="1" containsInteger="1" minValue="1" maxValue="179" count="182">
        <s v="No."/>
        <m/>
        <n v="1"/>
        <n v="2"/>
        <n v="3"/>
        <n v="4"/>
        <n v="5"/>
        <n v="6"/>
        <n v="7"/>
        <n v="8"/>
        <n v="9"/>
        <n v="10"/>
        <n v="11"/>
        <n v="12"/>
        <n v="13"/>
        <n v="14"/>
        <n v="15"/>
        <n v="16"/>
        <n v="17"/>
        <n v="18"/>
        <n v="19"/>
        <n v="20"/>
        <n v="21"/>
        <n v="22"/>
        <n v="23"/>
        <n v="24"/>
        <n v="25"/>
        <n v="26"/>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s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06" u="1"/>
        <n v="27" u="1"/>
        <n v="28" u="1"/>
      </sharedItems>
    </cacheField>
    <cacheField name="1. NOMBRE DEL PROYECTO" numFmtId="0">
      <sharedItems containsBlank="1" count="113" longText="1">
        <s v="1. NOMBRE DEL PROYECTO"/>
        <m/>
        <s v="Estabilizacion del sistema comercial Open-Smartflex y desarrollo del portal transaccional web."/>
        <s v="Adquisición de un nuevo software administrativo-financiero para la empresa EMDUPAR."/>
        <s v="Renovación de los contratos de soporte directo, con los proveedores del Software."/>
        <s v="Adquisición de un sistema de digiturno para la sala de atencion a usuarios de la empresa EMDUPAR."/>
        <s v="Realizar la compra de nuevas licencias para el incremento anual de los suscriptores en el sistema Open-Smartflex"/>
        <s v="Realizar la compra de 10 licencias de Base de Datos ORACLE para poder implementar el software SICP entregado por Radian Colombia."/>
        <s v="Adquisición y desarrollo de una nueva pagina web con funcionalidades actulizadas y que cumpla con los requisitos minimos para una E.S.P."/>
        <s v="Realizar la compra de 3 licencias del software Autocad para la visualizacion, modificacion de planos y demas herramientas de diseño."/>
        <s v="Compra y/o Leasing de 22 equipos de computo de escritorio y 8 portatiles con sus respectivas licencias de Windows y Office."/>
        <s v="Cambio de pasarela de pagos actual a una con mejores servicios para la ejecucion y aplicación de los pagos en linea."/>
        <s v="Adquisición de un sistema biometrico para el control de ingreso y salida de los funcionarios de la empresa EMDUPAR."/>
        <s v="Cambio del medio de comunicación implementado en el PBX de la empresa"/>
        <s v="Comprar e implementar un nuevo sistema de circuito cerrado de camaras de vigilancia en la sede PTAP."/>
        <s v="Adquisicion de 15 escáneres para distribuirlos en cada una de las áreas de la empresa y se realice la digitalización de los documentos en el sistema de gestión documental Orfeo."/>
        <s v="Realizar la compra de 1 licencia de CorelDraw y 1 licencia de Photoshop en sus última versión."/>
        <s v="Realizar el diseño, suministro e implementación del cableado estructurado de la sede administrativa y sede PTAP de la empresa EMDUPAR."/>
        <s v="Compra y/o Leasing de 12 Impresoras multifuncionales corporativas."/>
        <s v="Adquisición del servicio de recargas, insumos y mantenimiento de las impresoras y escaneres de la empresa."/>
        <s v="SUPERVISION Y CONTROL A LOS SUBPROCESOS DEL AREA COMERCIAL"/>
        <s v="Programa de reducción de perdidas técnicas y comerciales de la Empresa de Servicios PÚblicos de Valledupar - EMDUPAR S.A E.S.P. (Ver Proyectos Operación Técnica y Mantenimientos)"/>
        <s v="Eliminar tarifa direfencial de agua para empleados de EMDUPAR"/>
        <s v="Socializacion de la factura "/>
        <s v="Plan de gestión social"/>
        <s v="Conformación de un equipo de interventoría y elaboración del respectivo procedimiento"/>
        <s v="Estrategias de Recaudo AMB"/>
        <s v="Análisis y seguimiento a la cartera"/>
        <s v="Diseño de nueva factura."/>
        <s v="Diseño de calendario de facturación anual"/>
        <s v="CALL CENTER"/>
        <s v="DIGITURNO"/>
        <s v="FRONT OFFICE DE TODAS LAS SOLICITUDES DE LOS USUARIOS"/>
        <s v="PAGINA WEB RADICACION DE PQR"/>
        <s v="CCU ACTUALIZADO"/>
        <s v="CAPACITACION EN LEY 142/1994"/>
        <s v="Recuperación del valor público en la prestación del servicio de aseo en Valledupar. "/>
        <s v="Optimización de la gestión empresarial de EMDUPAR S.A. E.S.P en la participación del servicio de aseo público prestado en Valledupar. "/>
        <s v="Optimización de la gestión empresarial de EMDUPAR S.A. E.S.P en la participación del servicio de Disposición Final prestado en Valledupar. "/>
        <s v="Implementación de un sistema de  generación de energia solar fotovoltaica en el predio denominado  El Tarullal en la ciudad de Valledupar."/>
        <s v="Adecuación del predio El Tarullal para el aprovechamiento técnico como proveedor de material vegetal a compensaciones que corresponden a EMDUPAR S.A E.S.P."/>
        <s v="Levantamiento Batimétrico de las lagunas  existentes en la Planta de Tratamiento de Aguas Residuales El Salguero de la ciudad de Valledupar "/>
        <s v="Extracción, retiro, trasnporte y disposición final de los lodos de las lagunas en la PTAR El Salguero."/>
        <s v="Rehabilitación y puesta en funcionamiento del sistema SCADA, para seguimiento en tiempo real de parametros fisicoquimicos, inherentes a la PTAP en la ciudad de Valledupar "/>
        <s v="Estimacion de los caudales utilizados para las actividades de mantimiento en las unidades de tratamiento pertenecientes a la ptap´s en la ciudad de Valledupar"/>
        <s v="Desarrollo un plan de mantenimiento para las estructuras de tratamiento de agua potable, tendientes a evitar las infiltraciones en las PTAPs de la ciudad de valledupar "/>
        <s v="Adecuaciones generales a la infraestructura de la PTAP para minimizar pérdidas internas."/>
        <s v="Adecuaciónes generales compuertas PTAP."/>
        <s v="_x000a_Cambio sistema de bombeo, red de distribución e instalación de macromedidor a usuarios especiales abastecidos del tanque de 2000 m3 de la PTAP."/>
        <s v="Articulacion de los procesos  tecnicos-comerciales para contabilizar el volumen de agua suministrada a usuarios especiales, ubicados en la parte alta de  la Planta de Tratamiento de Agua Potable de la ciudad de valledupar"/>
        <s v="Adquisicion de equipos para la dosificación en el proceso  coagulación y cloración en el  sistema de tratamiento de agua potable de la ciudad de Valledupar"/>
        <s v="Formulación e implementación del Plan de Mantenimiento y Limpieza de los canales de aduccion (Solución y Aereo) que conduce el agua cruda hasta los sistemas de tratamiento en la PTAP de la ciudad de Valledupar"/>
        <s v="Formulación e implementación del Plan de Mantenimiento Preventivo, Correctivo y Limpieza de las plantas (Gota Fria y Huaricha), que hacen parte del sistema de potabilización de la ciudad de Valledupar "/>
        <s v="Formulación e implementación del Plan de Mantenimiento Preventivo, Correctivo y Limpieza para los tanques de almacenamiento y compensacion, que hacen parte del sistema de potabilización de la ciudad de Valledupar "/>
        <s v="Creacion de manuales y procedimientos para la asigancion de funciones al personal operativo de la planta de tratamineto de agua potable en la ciudad de Valledupar"/>
        <s v="Diseño de un plan de capacitacion al personal operativo en el manejo de las unidades de tratamiento en la PTAP Valledupar"/>
        <s v="Implementación de un sistema de  generación de energia solar fotovoltaica en la Planta de Tratamiento de Agua Potable en la ciudad de Valledupar."/>
        <s v="MODELACIÓN HIDRAULICA DE LAS REDES DE ACUEDUCTO DE LA CIUDAD DE VALLEDUPAR, DISEÑO DE LA SECTORIZACIÓN, CALIBRACIÓN INICIAL DE REDES  Y ELABORACIÓN DEL PLAN DE OBRAS A NIVEL DE PREFACTIBILIDAD PARA LA OPTIMIZACIÓN OPERACIONAL DEL SISTEMA DE DISTRIBUCIÓN OPERADO POR EMDUPAR S.A.E.S.P."/>
        <s v="Diseño e implementación del Programa de Reducción de Perdidas Técnicas y Comerciales de la Empresa de Servicios Plublicos de Valledupar - EMDUPAR S.A E.S.P."/>
        <s v="Creación de  comité de identificación de pérdidas técnicas y comerciales en la Empresa de Servicios Públicos de Valledupar - EMDUPAR S.A E.S.P."/>
        <s v="Creación de cuadrillas especiales para corrección de pérdidas técnicas en redes de distribución de la ciudad de Valledupar."/>
        <s v="Adquisición e instalación de equipos de medición de caudal,  presion y valvulas que se requieran de aislamiento por sectores, en el area de prestación de servicio  de la ciudad de valledupar _x000a__x000a_"/>
        <s v="Actualización del catastro de redes de agua potable de la ciudad de Valledupar y  acceso a sotfware lincenciados que permitan desarrollar la modelación hidraulica ante las solicitudes de disponibilidad  servicios"/>
        <s v="_x000a_Diseño del Programa de Mantenimiento Preventivo de Tanques de Almacenamientos, Redes y  Puntos de Monitoreo de la Calidad de Agua  en la cabecera urbana del municipio de Valledupar."/>
        <s v="Creación de un Plan de mantenimiento preventivo a las redes de distribución de la ciudad de valledupar"/>
        <s v="Adquisicion de maquinarias y herramientas que permitan la mejora en los procesos de reparacion en las redes de acueducto en el area urbana de valledupar"/>
        <s v="Adquisicion de maquinarias y herramientas que permitan la mejora en los procesos de reparacion en las redes de alcantarillado sanitario en el area urbana de valledupar"/>
        <s v="Adquisición de vehiculos para labores del area de Gestión Técnica, Operativa y Plantas de EMDUPAR S.A E.S.P."/>
        <s v="Diseño del Programa Sistemático para la Identificación de Conexiones Erradas en la cabecera urbana del municipio de Valledupar"/>
        <s v="Adecuación de areas locativas para laboratorio de pruebas basicas en la Planta de Tratamiento de Aguas Residuales El Salguero. "/>
        <s v="Adecuación de areas locativas e implementación  del laboratorio de pruebas basicas en la Planta de Tratamiento de Aguas Residuales El Salguero. "/>
        <s v="Planeación de los ingresos asociados a la tarifa"/>
        <s v="Control y Manejo del Recaudo para la toma de decisiones  que promuevan la sostenibilidad financiera"/>
        <s v="Administración y Control de los costos laborales"/>
        <s v="Administración y Control de los costos de materiales "/>
        <s v="Cumplimiento de las inversiones comprometidas en el POIR"/>
        <s v="Administración y Control de los costos de mantenimiento "/>
        <s v="Provisionamiento  del recurso y Estimación de las contingencias de la Entidad"/>
        <s v="Realidad económica de la empresa  mediante los Estados Finacieros."/>
        <s v="Inventario y valoración de propiedad, planta y equipo"/>
        <s v="Cuentas por Pagar PRE-TOMA SSPD"/>
        <s v="Planeación tributaria"/>
        <s v="Control y Gestión  de la información financiera."/>
        <s v="Contratar una Herramienta de vigilancia y control de procesos judiciales"/>
        <s v="Mitigar los riesgos jurídicos  en procesos  relevantes (protección ante eventuales condenas) que podrían no ser atendidos adecuada y oportunamente, debido a los cambios constantes de abogados."/>
        <s v="Realizar el seguimiento de los procesos  judiciales, a través de la estandarización del formato de presentación  de informes por parte de los apoderados de la Entidad "/>
        <s v="Poner en adecuado funcionamiento el Comité de Conciliación y defensa jurídica de la entidad"/>
        <s v="Estimar adecuadamente las contingencias judiciales de cada uno de los procesos."/>
        <s v="AJUSTAR  EL MANUAL DE CONTRATACION "/>
        <s v="CONCLUIR  EL ANALISIS Y TRAMITE  CONVENIOS PENDIENTES DE LIQUIDACIÓN DE VIGENCIAS ANTERIORES:"/>
        <s v="_x000a_CONTRATOS Concluir análisis de los contratos_x000a_065, 074 y 077 de 2015, 037, 038 y 043 de 2019, 034 de 2020; 006, 023,027 de 2021 y 016 de 2022; "/>
        <s v="LIQUIDACION DEL CONTRATO DE COLABORACION EMPRESARIAL No. 041 de 2017"/>
        <s v="REVISAR Y DAR SOLUCION  A LOS PRESUNTOS INCUMPLIMIENTOS  DE LA NORMATIVIDAD AMBIENTAL"/>
        <s v="DEFINIR LA PROCEDENCIA DE COBRO COACTIVO"/>
        <s v="DETERMINAR INVENARIO DE ACTIVOS DE LA EMPRESA "/>
        <s v=" Reorganización Planta de Personal  y Ajuste del Manual de Funciones"/>
        <s v="Establecimiento de un Plan de Retiro Voluntario"/>
        <s v="Fortalecimiento de las competencias de los trabajadores a traves de un Plan Institucional de Capacitacion"/>
        <s v="Formulación e Implementación de un Programa de Evaluación del Desempeño "/>
        <s v="Adquisición de sillas Ergonomicas para todos los puestos de trabajo de la empresa EMDUPAR S.A.E.S.P "/>
        <s v="Documentación e implementación del Sistema de Vigilancia Epidemiológico Psicosocial acorde a los lineamientos de la normativa vigente."/>
        <s v="Stock de elementos de protección personal en cantidad suficiente y dedidamente certificado bajo las normativas correspondientes."/>
        <s v="Dotación adecuada para las labores que proporcionen la protección necesaria al trabajador"/>
        <s v="Póliza de seguros de vida grupo, destinada a proteger la vida e integridad de los empleados "/>
        <s v="Fortalecer las actividades de bienestar social "/>
        <s v="Prestacion de servicios de medicina laboral y examenes medicos ocupacionales pre- ingreso, egreswo, periodicos pruebas de alcohol, drogas y enfasis para los trabajs en alturas, valoraciones para los trabajadores de la empresa de servicios públicos de valledupar."/>
        <s v="Mantenimiento y recarga de extintores de la sede administrativa, planta de tratamiento de agua potable y residual de la empresa de servicios publicos de valledupar sa.e.s.p"/>
        <s v="Suministro de  botiquin y emergencias"/>
        <s v="Capacitacion y entrenamiento a los trabajadores que realicen trabajos en altura en la sede administrativa y plata de tratamiento de aua potable de EMDUPAR S.A. E.S.P. "/>
        <s v="Semana de la seguridad y salud en el trabajo."/>
        <s v="Servicios de fumigacion para el control de plagas sede adninistartiva,planta de tratamiento de agua potable y planta de tratamiento de agas residuales de la empresa de servicios publicos de valeddupar s.a.e.s.p."/>
        <s v="Diseño del Protocolo para el Uso de Elementos  para Mantenimiento Correctivo de Redes de acueducto en la ciudad Valledupar."/>
        <s v="Diseño del Protocolo para el Uso de Elementos  para Mantenimiento Correctivo de Redes de alcantarillado sanitario en la ciudad Valledupar."/>
      </sharedItems>
    </cacheField>
    <cacheField name="2. PROBLEMA/NECESIDAD QUE ATIENDE EL PROYECTO                                                                            (Ver Cuadro de Análisis Situacional)" numFmtId="0">
      <sharedItems containsBlank="1" longText="1"/>
    </cacheField>
    <cacheField name="3. OBJETIVO GENERAL DEL PROYECTO                                                                                   (Ver Cuadro de Análisis Situacional)" numFmtId="0">
      <sharedItems containsBlank="1" longText="1"/>
    </cacheField>
    <cacheField name="4. BIEN  Y/Ó SERVICIO  A ADQUIRIR" numFmtId="0">
      <sharedItems containsBlank="1" longText="1"/>
    </cacheField>
    <cacheField name="5.  COMPONENTE AL QUE CORRESPONDE EL PROYECTO" numFmtId="0">
      <sharedItems containsBlank="1" count="12">
        <s v="5.  COMPONENTE AL QUE CORRESPONDE EL PROYECTO"/>
        <m/>
        <s v="3. Tecnología, Informática y Comunicaciones"/>
        <s v="2. Gestión Comercial"/>
        <s v="5. Supervisión Servicio de Aseo"/>
        <s v="1. Operación Técnica y Mantenimientos"/>
        <s v="8. Financiero-Contable-Presupuestal y Tributario"/>
        <s v="6. Legal -Jurídico"/>
        <s v="7. Desarrollo Humano Organizacional."/>
        <s v="Gestión Comercial-GESTION HUMANA " u="1"/>
        <s v="Gestión Comercial- SISTEMAS " u="1"/>
        <s v="Nota: Este proyecto esta Gestion Comercial pero manifiestan que es 1. Operación Técnica y Mantenimientos" u="1"/>
      </sharedItems>
    </cacheField>
    <cacheField name="6. ALCANCE" numFmtId="0">
      <sharedItems containsBlank="1" longText="1"/>
    </cacheField>
    <cacheField name="7. JUSTIFICACION" numFmtId="0">
      <sharedItems containsBlank="1" longText="1"/>
    </cacheField>
    <cacheField name="8.  POBLACIÓN OBJETIVO A BENEFICIAR CON EL PROYECTO" numFmtId="0">
      <sharedItems containsBlank="1" longText="1"/>
    </cacheField>
    <cacheField name="9.  SOLUCION" numFmtId="0">
      <sharedItems containsBlank="1" longText="1"/>
    </cacheField>
    <cacheField name="PRODUCTO 1" numFmtId="0">
      <sharedItems containsBlank="1" longText="1"/>
    </cacheField>
    <cacheField name="ACTIVIDAD  DEL OBJETIVO ESPECÍFICO 2" numFmtId="0">
      <sharedItems containsBlank="1" longText="1"/>
    </cacheField>
    <cacheField name="PRODUCTO 2" numFmtId="0">
      <sharedItems containsBlank="1" longText="1"/>
    </cacheField>
    <cacheField name="ACTIVIDAD  DEL OBJETIVO ESPECÍFICO 3" numFmtId="0">
      <sharedItems containsBlank="1"/>
    </cacheField>
    <cacheField name="PRODUCTO 3" numFmtId="0">
      <sharedItems containsBlank="1"/>
    </cacheField>
    <cacheField name="DIRECTOS" numFmtId="0">
      <sharedItems containsBlank="1" longText="1"/>
    </cacheField>
    <cacheField name="INDIRECTOS" numFmtId="0">
      <sharedItems containsBlank="1"/>
    </cacheField>
    <cacheField name="INTERNOS" numFmtId="0">
      <sharedItems containsBlank="1"/>
    </cacheField>
    <cacheField name="EXTERNOS" numFmtId="0">
      <sharedItems containsBlank="1"/>
    </cacheField>
    <cacheField name="VALOR " numFmtId="0">
      <sharedItems containsBlank="1" containsMixedTypes="1" containsNumber="1" containsInteger="1" minValue="0" maxValue="4000000000"/>
    </cacheField>
    <cacheField name="FUENTE(S) DE FINANCIACIÓN" numFmtId="0">
      <sharedItems containsDate="1" containsBlank="1" containsMixedTypes="1" minDate="1900-01-09T07:33:05" maxDate="2023-09-23T00:00:00"/>
    </cacheField>
    <cacheField name="10. CRONOGRAMA" numFmtId="0">
      <sharedItems containsDate="1" containsBlank="1" containsMixedTypes="1" minDate="2023-08-25T00:00:00" maxDate="2023-12-16T00:00:00"/>
    </cacheField>
    <cacheField name="11. INDICADOR(ES) " numFmtId="0">
      <sharedItems containsBlank="1" longText="1"/>
    </cacheField>
    <cacheField name="12. META(S)" numFmtId="0">
      <sharedItems containsBlank="1" containsMixedTypes="1" containsNumber="1" minValue="0" maxValue="1" longText="1"/>
    </cacheField>
    <cacheField name="% DE AVANCE" numFmtId="0">
      <sharedItems containsBlank="1" containsMixedTypes="1" containsNumber="1" minValue="0" maxValue="1"/>
    </cacheField>
    <cacheField name="OBSERVACIONE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4">
  <r>
    <x v="0"/>
    <x v="0"/>
    <s v="2. PROBLEMA/NECESIDAD QUE ATIENDE EL PROYECTO                                                                            (Ver Cuadro de Análisis Situacional)"/>
    <s v="3. OBJETIVO GENERAL DEL PROYECTO                                                                                   (Ver Cuadro de Análisis Situacional)"/>
    <s v="4. BIEN  Y/Ó SERVICIO  A ADQUIRIR"/>
    <x v="0"/>
    <s v="6. ALCANCE"/>
    <s v="7. JUSTIFICACION"/>
    <s v="8.  POBLACIÓN OBJETIVO A BENEFICIAR CON EL PROYECTO"/>
    <s v="9.  SOLUCION"/>
    <m/>
    <m/>
    <m/>
    <m/>
    <m/>
    <s v="9.4. IMPACTOS Ó RESULTADOS ESPERADOS CON EL PROYECTO"/>
    <m/>
    <s v="9.5.  ACTORES INVOLUCRADOS"/>
    <m/>
    <s v="9.6. RECURSOS"/>
    <m/>
    <s v="10. CRONOGRAMA"/>
    <s v="11. INDICADOR(ES) "/>
    <s v="12. META(S)"/>
    <s v="% DE AVANCES PARA SU TERMINACIÓN mar 26"/>
    <s v="OBSERVACIONES"/>
  </r>
  <r>
    <x v="1"/>
    <x v="1"/>
    <m/>
    <m/>
    <m/>
    <x v="1"/>
    <m/>
    <m/>
    <m/>
    <s v="9.1. OBJETIVO ESPECÍFICO 1 "/>
    <m/>
    <s v="9.2. OBJETIVO ESPECÍFICO 2 "/>
    <m/>
    <s v="9.3. OBJETIVO ESPECÍFICO 3 "/>
    <m/>
    <m/>
    <m/>
    <m/>
    <m/>
    <m/>
    <m/>
    <m/>
    <m/>
    <m/>
    <m/>
    <m/>
  </r>
  <r>
    <x v="1"/>
    <x v="1"/>
    <m/>
    <m/>
    <m/>
    <x v="1"/>
    <m/>
    <m/>
    <m/>
    <s v="ACTIVIDAD  DEL OBJETIVO ESPECÍFICO 1"/>
    <s v="PRODUCTO 1"/>
    <s v="ACTIVIDAD  DEL OBJETIVO ESPECÍFICO 2"/>
    <s v="PRODUCTO 2"/>
    <s v="ACTIVIDAD  DEL OBJETIVO ESPECÍFICO 3"/>
    <s v="PRODUCTO 3"/>
    <s v="DIRECTOS"/>
    <s v="INDIRECTOS"/>
    <s v="INTERNOS"/>
    <s v="EXTERNOS"/>
    <s v="VALOR "/>
    <s v="FUENTE(S) DE FINANCIACIÓN"/>
    <m/>
    <m/>
    <m/>
    <m/>
    <m/>
  </r>
  <r>
    <x v="2"/>
    <x v="2"/>
    <s v="* Falta de interfaz contable automatizada entre el sistema comercial y administrativo-financiero._x000a_* No se puede realizar envio masivo de las facturas a los clientes cada vez que realiza el proceso de facturacion y notificacion de peticiones._x000a_* Frente a los acuerdos de pago y/o financiamientos no se puede detallar por conceptos sino toda la deuda del usuario._x000a_* Impedimento en la aplicacion automático de los pagos en linea, afectando además el Recaudo, aumentando los reclamos y generando el pago de horas extras._x000a_* No se cuenta con un portal transacional web para los usuarios en donde pueden realizar consultas, descargar factura y demas transacciones."/>
    <s v="Estabilizar el sistema comercial OPEN SMARTFLEX en la versión vigente que tiene EMDUPAR, para el funcionamiento integrado con el software administrativo y financiero, implementacion del portal transacional, corrección de diferentes funcionalidades y/o modulos que no estan adecuados a las necesidadaes actuales."/>
    <s v="Servicio"/>
    <x v="2"/>
    <s v="La estabilización del software comercial Open-Smartflex tiene como alcance dar solucion a las diferentes fallas que presente actualmente el aplicativo tanto a nivel comercial como a nivel de interfaz con el software administrativo-financiero de la empresa, lo anterior implica los siguientes beneficios:_x000a_* Impacto externo a los usuarios-suscriptores se tendria una mejor prestacion del servicio y atencion al cliente que redunda en los indicadores de calidad._x000a_* Impacto interno en el control de procesos de la gestion comercial y de diferentes actividades del area tecnica- operativa (SCRR, nuevas acometidas)._x000a_* Impacto interno y externo en la integracion entre los software de la empresa._x000a_Indirectos:_x000a_* Impacto interno con la disminucion en las solicitudes por PQRS por conceptos de aplicacion de pagos y demas componetes comerciales._x000a_* Impacto interno con la Mejora del indicador de recaudo."/>
    <s v="Se toma el proyecto de estabilizacion del sistema comercial actual dado lo siguiente:_x000a_* Se requiere  menor inversión presupuestal que si se tomara la opcion de  migrar a la última versión del Software COMERCIAL (OPEN SMARTFLEX)._x000a_* Realizar en este momento un proceso de migracion a un nuevo sistema comercial implica una alta demanda de tiempo y sumado los riesgos operativos._x000a_* No hay aprovechamineto de  todos modulos del software comercial Open instalado actualmente."/>
    <s v="* Se benefician los usuarios y/o suscriptores con una mejor atencion y solucion a sus peticiones._x000a_* Se benefician el area comercial de la empresa con el mejoramineto de los procesos comerciales._x000a_* Se benefcicia el area financiera con el proceso de interfaz contable para el cargue."/>
    <s v="* Configurar la interfaz contable de acuerdo a las necesidades actuales incluyendo Normas intercionales de Información financiera."/>
    <s v="Proceso de Interfaz contable en Open-Smartflex,_x000a_asegurado al 100% de acuerdo con_x000a_las necesidades actuales de la parte_x000a_contable, incluyendo NIIF."/>
    <s v="Estabilizar el sistema comercial Open-Smartflex en cuanto a las siguientes funcionalidades:_x000a_* Enrutar los nuevos suscriptores._x000a_* Enviar de forma individual y masiva las facturas a los correos._x000a_* Enviar notificaciones de las peticiones realizadas._x000a_* Crear formato de Notas DB o CR para aplicación masiva_x000a_* Facilitar la carga de diferidos por concepto._x000a_* Aplicar pagos en linea._x000a_* Modificar el modulo de CCGAC para gestionar y mostrar campos faltantes._x000a_* Capacitar en el uso de modulos contratados actualmente."/>
    <s v="* Open-Smarflex estabilizado._x000a_* Personal capacitado._x000a_"/>
    <s v="Implementar el portal transaccional Web para EMDUPAR."/>
    <s v="Portal Web habilitado para los usuarios (clientes externos)"/>
    <s v="* Mejoramiento de los procesos comerciales internos._x000a_* Facilitar los trámites de nuestros usuarios._x000a_"/>
    <s v="* Descongestionar la sala de atención al usuario_x000a_* Impactar positivamente el recaudo_x000a_* Mejorar el nivel de satisfacción del usuario"/>
    <s v="* División de Sistemas de Información (EMDUPAR)_x000a_* Personal del area comercial de Emdupar._x000a_* Alta direccion"/>
    <s v="* La empresa Open (Partner)."/>
    <s v="$245.000.000 aprox."/>
    <s v="Recursos propios"/>
    <s v="Contractual: 1 mes._x000a__x000a_Ejecución: 4 meses"/>
    <s v="* Porcentaje de avance de la Interfaz = (Cantidad de módulos interfasados / Cantidad total de módulos)*100_x000a__x000a_* Porcentaje de items estabilizados = ( Cantidad de items estabilizados / Cantidad total de items a estabilizar) *100_x000a__x000a_* Porcentaje de capacitaciones dadas = (Cantidad de capacitaciones dadas / Total de capacitaciones a dar) *100_x000a__x000a_* Porcentaje avance portal web = (Cantidad de items implementados / Total de items a implementar) *100 "/>
    <s v="* Alcanzar el 100% en todos los indicadores dentro del tiempo de ejecución del proyecto o antes."/>
    <n v="1"/>
    <s v="100% En producción desde abril de 2025"/>
  </r>
  <r>
    <x v="3"/>
    <x v="3"/>
    <s v="* No existe control automático sobre las operaciones realizadas por los usuarios del software ADMINISTRATIVO-FINANCIERO (SYSMAN)._x000a_* Inconsistencias en la conciliación de información Contable - Financiera._x000a_*  Inacción e improductividad, lentitud de los procesos y necesidad de reprocesos._x000a_* Falta de una interfaz contable con el software comercial."/>
    <s v="Adquirir e implementar un nuevo sistema ADMINISTRATIVO-FINANCIERO implementado en NUBE, que incluya el proceso transversal para la empresa en las Divisiónes de Contabilidad, Presupuesto, Tesorería, Nómina, Contratación y Alamcén e Inventarios"/>
    <s v="Bien (software nuevo con sus respectivas licencias de uso)"/>
    <x v="2"/>
    <s v="La adquisición e implementacion de un nuevo software administrativo-financiero que incluya los siguientes módulos:_x000a_o Presupuesto_x000a_    Alta de presupuesto_x000a_    Ejecución presupuestal_x000a_    Solicitud y Aprobación de traslado de presupuesto_x000a_    Liberación de reservas Escenarios presupuestales_x000a_o Contratos_x000a_    Generación de certificado de disponibilidad_x000a_    Solicitud de contrato_x000a_    Mantenimiento de contratos_x000a_o Contabilidad_x000a_    Procesos diarios_x000a_    Asentar comprobante_x000a_    Reversión de comprobante_x000a_    Anulación de comprobante_x000a_    Copia de comprobante_x000a_    Cierre contable_x000a_o Proveedores_x000a_    Creación / Mantenimiento_x000a_o Control de obligaciones_x000a_    Radicación de facturas_x000a_    Envío de facturas a aprobación_x000a_    Aprobación de facturas_x000a_    Nota débito / crédito_x000a_    Aplicación de Notas_x000a_    Solicitud de pago a terceros_x000a_    Aprobación de requisición de cheque_x000a_    Aprobación de solicitudes de efectivo_x000a_    Comprobación de solicitud de pagos a terceros_x000a_    Aprobación de comprobación de solicitud de pagos a terceros_x000a_    Aprobación de comprobación de requisición de cheque_x000a_    Devolución de anticipo_x000a_    Caja menor_x000a_    Anulación de facturas_x000a_    Reversión de facturas_x000a_    Descontabilizar notas_x000a_    Anulación de notas_x000a_    Desaplicar notas a facturas_x000a_o Pago a proveedores_x000a_    Distribución y aplicación de pagos_x000a_    Pagos anticipados_x000a_    Anulación de pagos_x000a_    Transferencias de pagos_x000a_    Impresión de documentos de pagos_x000a_    Contabilización de pagos_x000a_o Almacén_x000a_    Entradas_x000a_    Salidas_x000a_    Transferencia_x000a_    Regularización_x000a_    Recalculo de precios_x000a_o Costos ABC_x000a_   Ciclos de distribución_x000a_   Planillas de distribución_x000a_   Cuentas de distribución_x000a_   Carga de archivos_x000a_   Ejecución de proceso de costos ABC_x000a_   Reporte de costos ABC SUI_x000a_o Conciliación Bancaria_x000a_   Apertura de conciliación_x000a_   Conciliaciones bancarias_x000a_   Cierre de conciliación_x000a_   Reabrir conciliación_x000a_   Generar partidas conciliatorias_x000a_   Notas bancarias_x000a_   Anulación de notas bancarias_x000a_o Movimientos Bancarios_x000a_    Generación/actualización de movimientos_x000a_    Consulta/anulación/reversa de movimientos_x000a_o Activos Fijos_x000a_    Datos del activo_x000a_    Mantenimiento de activos_x000a_    Baja de activos_x000a_    Reactivación de un activo_x000a_    Proceso de ajuste y depreciación_x000a_o Informes principales:_x000a_    Certificado de disponibilidad presupuestal_x000a_    Certificado de registro presupuestal_x000a_    Certificado de disminución presupuestal_x000a_    Informes de presupuesto de ingresos / egresos (GRD)_x000a_    Comprobantes de egresos_x000a_    Informe de ejecución de cuentas x pagar (GRD)_x000a_    Generación de información Exógena (DIAN)_x000a_    Pagos o abonos en cuenta y retenciones practicadas_x000a_    Retenciones en la fuente que le practicaron_x000a_    Ingresos Recibidos_x000a_    Impuesto a las Ventas por Pagar (Descontable)_x000a_    Impuesto a las Ventas por Pagar (Generado) e Impuesto al Consumo_x000a_    Saldos de cuentas por pagar al 31 de diciembre_x000a_    Saldos de cuentas por cobrar al 31 de diciembre_x000a_    Información de las declaraciones tributarias, acciones y aportes e inversiones en bonos, certificados, títulos y demás inversiones tributarias_x000a_    Reportes de saldos por auxiliar_x000a_    Balance General_x000a_    Libro Mayor_x000a_    Libro Diario_x000a_    Impresión de comprobantes_x000a_    Reporte de comprobantes por estado_x000a_    Certificados y Declaración de Retención en la fuente_x000a_    Certificados y Declaración de Rete IVA_x000a_    Balance por Terceros_x000a_    Balance_x000a_    Estado de ganancia y perdidas_x000a_    Reporte de conceptos presupuestales_x000a_    Reporte de traslado de saldos_x000a_    Informe de escenarios presupuestales_x000a_    Informe de ejecución presupuestal_x000a_    Impresión de documentos presupuestales_x000a_    Listado de proveedores_x000a_    Movimientos de materiales_x000a_     Inventario de materiales_x000a_    Resumen de movimientos_x000a_    Reporte de contratos_x000a_    Estado de aprobaciones_x000a_    Listado de facturas por pagar_x000a_    Informe general de facturas_x000a_    Notas a proveedores_x000a_    Reporte general de pagos_x000a_    Listado de pagos_x000a_    Reporte de pagos a proveedores_x000a_    Reporte general de conciliación_x000a_    Reporte de costos ABC_x000a_    Informes CHIP y CUIPO_x000a_    Reportes de estados Financieros_x000a_    Flujo de efectivo_x000a_    Estado de cambios en el patrimonio_x000a_    Estado de situación financiera_x000a_    Estado de resultado integral"/>
    <s v="El sistema SYSMAN presenta a menudo descuadres entre los módulos de nómina, almacén y contabilidad.  No hay integridad en la información, ya que el sistema permite acciones por el usuario final, las cuales derivan en inconsistencias, como por ejemplo que permita el borrado de un registro presupuestal, entre otras acciones.  Los informes no son suficientes para lo que exige actualmente la norma y toca terminarlos manualmente en Excel.  Se presentan incidencias que en ocasiones son atribuibles al sistema, donde el proveedor entra a corregir y enviar la nueva versión del módulo para su uso.  Además de lo anterior se suma que es una versión de más de 20 años, por lo que se considera una gran obsolescencia tecnológica."/>
    <s v="Todos los usuarios de las Divisiónes de Contabilidad, Tesorería, Presupuesto, Contratación, Nomina y Almacén"/>
    <s v="Cotizar y adquirir el nuevo sistema administrativo y financiero"/>
    <s v="Contrato para el suministro e implementación de un sistema administrativo y financiero"/>
    <s v="Impementar el nuevo sistema administrativo y financiero"/>
    <s v="Software Admtvo-Financiero"/>
    <s v="Capacitar a los usuarios finales de los diferentes módulos"/>
    <s v="Usuarios debidamente capacitados para el uso del nuevo sistema"/>
    <s v="* Estabilizacion de los procesos financieros de la empresa._x000a_* Generacion de estados financieros en tiempo real._x000a_* No realizar procesos manueles que pueden conllevan a errores en la toma de decisiones._x000a_* Integridad en la información_x000a_* Auitorías del sistema_x000a_*Usuarios debidamente capacitados"/>
    <s v="* Mejora y oportunidad en la calidad de la Información reportada a los entes de control."/>
    <s v="* División de Sistemas de Información (EMDUPAR)_x000a_* Gestión Adtva - Financiera. (EMDUPAR)_x000a_* Gestión Humana. (EMDUPAR)_x000a_* Alta direccion"/>
    <s v="* Proveedor del software."/>
    <s v="$388.000.000 aprox."/>
    <s v="Recursos propios"/>
    <s v="Contractual: 1 mes._x000a__x000a_Ejecución: 6 meses"/>
    <s v="* Porcentaje de cumplimiento=(Mejoras requeridas/total de Mejoras)*100_x000a__x000a_*  Porcentaje de capacitaciones dadas = (Cantidad de capacitaciones dadas / Total de capacitaciones a dar) *100"/>
    <s v="* Alcanzar el 100% en todos los indicadores dentro del tiempo de ejecución del proyecto o antes."/>
    <n v="0.05"/>
    <s v="Se tienen las cotizaciones y se esta a la espera para definir la opcion ganadora que atienda todas las necesidaes al respecto."/>
  </r>
  <r>
    <x v="4"/>
    <x v="4"/>
    <s v="* Si ocurre una falla interna en cualquiera de los software de la empresa no se tiene soporte con el proveedor del mismo para resolver las fallas._x000a_* Restricción para solucionar requerimientos de soporte, por fuera del conocimiento del soporte de primer nivel - División de Sistemas._x000a_* No se tiene Mantenimiento, Capacitación  y Soporte a clientes internos y externos."/>
    <s v="Adquirir periódicamente el soporte de todos los Software vigentes en la entidad."/>
    <s v="Servicio"/>
    <x v="2"/>
    <s v="* Soporte y mesa de ayuda para atender los requeriminetos, reportar fallas y errores de los distintos software con que cuenta la empresa para desarrollar sus actividades de las areas Comercial, Tecnico-operativa, Administrativa-financiera y de Gestión documental."/>
    <s v="Todo software que este implementado en una empresa requiere soporte por parte del proveedor del mismo, ya sea para atender errores y fallas, o para contar con capacitaciones y refuerzo en sus manejo, ademas de las actualizaciones por temas de normas que van cambiando."/>
    <s v="* Se benefician el area de TI con el soporte para atender cualquier tipo de falla de los aplicativos._x000a_* Se beneficia el area de TI con las capacitataciones._x000a_* Se benefician las areas en donde se manejen los software dado que se tendra un soporte para las dudas e inconsistencias que surjan."/>
    <s v="Brindar el soporte directo para el funcionamiento del sistema Comercial"/>
    <s v="Contrato de soporte con el proveedor del sistema "/>
    <s v="Brindar el soporte directo para el funcionamiento del software Administrativo-Financiero."/>
    <s v="Contrato de soporte con el proveedor del sistema "/>
    <s v="Brindar el soporte directo para el funcionamiento del sistema de gestión documental"/>
    <s v="Contrato de soporte con el proveedor del sistema "/>
    <s v="* Continuidad de la operación administrativa-financiera, comercial, tecnica-operativa y de gestión documental._x000a_* Estabilidad en el uso de los diferentes software de la empresa._x000a_* Soporte para la solucion de errores en las aplicaciones."/>
    <s v="* Oportunidad en la continuidad de los servicios prestados a los usuarios_x000a__x000a_* Oportunidad en el reporte de Información a los entes de control."/>
    <s v="* División de Sistemas de Información (EMDUPAR)_x000a_* Usuarios de los sistemas._x000a_* Alta direccion"/>
    <s v="* Proveedor del software."/>
    <s v="* $170.000.000 aprox. Soporte sistema comercial_x000a__x000a_* $66.000.000 aprox. Soporte sistema financiero y administrativo_x000a__x000a_* $12.000.000 Soporte Sistema de gestión documental"/>
    <s v="Recursos propios"/>
    <s v="Contractual: 1 mes._x000a__x000a_Ejecución:  12 meses sin superar la vigencia actual."/>
    <s v="* Porcentaje de Incidentes reportados = (Incidentes solucionados/Total de incidentes)*100"/>
    <s v="* Alcanzar el 100% en todos los indicadores dentro del tiempo de ejecución del proyecto o antes."/>
    <n v="1"/>
    <s v="100% Los sistemas Open, Sysman y Orfeo cuentan con contrato de soporte"/>
  </r>
  <r>
    <x v="5"/>
    <x v="5"/>
    <s v="* No existe Sistema de turnos en el área comercial (actual Sistema tiene deterioro definitivo)._x000a_* No se tiene estadisticas y tiempos de atencion al cliente._x000a_* No se tiene control de los funcionarios para saber cuantos usuarios atienden y el nivel de satisfacción de los mismos."/>
    <s v="Adquirir e implementar un nuevo sistema de Digiturnos para modernizar la atención al usuario con opción de turnos móviles o vía APP "/>
    <s v="Bien (Elementos fisicos y software nuevo con sus respectivas licencia de uso)"/>
    <x v="2"/>
    <s v="Proyecto de Digiturno para la gestión y asignacion de turnos en la sala de atencion a usuarios que incluye dispositivo central para visualizacion de los turnos, atril de asignacion,  modulo de autogestion para duplicados de fcaturas y paz y salvo, reportes, estadisticas y tablero de control."/>
    <s v="Las tecnologias actuales nos permiten optimizar los procesos en las empresas, es asi como los sistemas de digiturno para la atencion al cliente mejoran y organizan la asignacion y atencion de los turnos en las salas de atencion al cliente."/>
    <s v="* Se beneficia el area comercial mejorando los servicios de atencion al cliente presencial en la sede de la empresa."/>
    <s v="* Cotizar y adquirir un sistema de gestión de turnos."/>
    <s v="Contrato para el suministro e implementación de un sistema de gestión de turnos"/>
    <s v="Implementar el nuevo sistema de gestión de turnos"/>
    <s v="Sistema de Gestión de turnos"/>
    <s v="Capacitar a los usuarios finales"/>
    <s v="Usuarios debidamente capacitados para el uso del nuevo sistema"/>
    <s v="* Mejora en los indicadores de calidad_x000a_* Organización en la entrega de turnos _x000a_* Mejorar la experiencia de nuestros usuarios en la sala de atención al usuario_x000a_* Existencia de reportes para la toma de decisiones"/>
    <s v="* Mayor control del personal de la sala de atencion a usuarios en la evaluacion del desempeño de sus labores._x000a_* Mejorar el índice de satisfación de nuestros usuarios"/>
    <s v="* División de Sistemas de Información (EMDUPAR)_x000a_* Gestión Comercial. (EMDUPAR)_x000a_* Usuarios finales del sistema._x000a_* Alta direccion"/>
    <s v="* Proveedor de la solución."/>
    <s v="$35.000.000 aprox."/>
    <s v="Recursos propios"/>
    <s v="Contractual: 1 mes._x000a__x000a_Ejecución:  1 mes."/>
    <s v="* Porcentaje de cumplimiento=(Items entregados/Items contratados)*100_x000a__x000a_*  Porcentaje de capacitaciones dadas = (Cantidad de capacitaciones dadas / Total de capacitaciones a dar) *100"/>
    <s v="* Alcanzar el 100% en todos los indicadores dentro del tiempo de ejecución del proyecto o antes."/>
    <n v="1"/>
    <s v=" Solución Implementada y en operación desde mayo de 2024"/>
  </r>
  <r>
    <x v="6"/>
    <x v="6"/>
    <s v="* Obstáculo para incluir los nuevos usuarios al sistema comercial OPEN SMARTFLEX._x000a_* Obstáculo para generar la facturación mensual a la totalidad de suscriptores/usuarios, dada la falta de licencias de uso._x000a_* Pérdidas comerciales al no suscribir aquellos nuevos usuarios para recaudo."/>
    <s v="Adquirir el licenciamiento de OPEN SMARTFLEX cuando este por llegar al tope actual de usuarios."/>
    <s v="Bien (licencias de uso Open-Smartflex)"/>
    <x v="2"/>
    <s v="Adquisición o compra de 5.000 nuevas licencias para suscriptores en el sistema Open-Smartflex, con el fin de poder cumplir con el crecimiento de clientes según las nuevas suscripciones de usuarios que vaya presenteando el area comercial."/>
    <s v="Es indispensable y obligatorio en el sistema comercial Open-Smartflex la compra de licencias para la vinculacion y crecimineto en la base de datos de nuevos suscrptores cada vez que se esten por agotar las existentes."/>
    <s v="* Se beneficia el area comercial logrando incrementar el numero de suscriptores._x000a_* Se beneficia el area comercial facturando mayor numero de usuarios."/>
    <s v="* Realizar proceso de compra de las 5000 licencias"/>
    <s v="Contrato de suministro de 5000 licencias Software Open-Smartflex"/>
    <s v="Realizar licenciamiento en la base de datos"/>
    <s v="Total de productos facturables en el sistema comercial incrementado en 5000"/>
    <m/>
    <m/>
    <s v="* Suscribir nuevos usuarios al sistema comercial OPEN SMARTFLEX._x000a_* Facturar a los nuevos clientes."/>
    <s v="Incremento en la facturación y el recaudo"/>
    <s v="* División de Sistemas de Información (EMDUPAR)_x000a_* Alta direccion"/>
    <s v="La  empresa proveedora de las licencias"/>
    <s v="$40.000.000 aprox._x000a_Cada nuevos 5000 suscriptores."/>
    <s v="Recursos de Terceros._x000a__x000a_Fue incluido en el nuevo contrato del operador comercial"/>
    <s v="Contractual: 1 mes._x000a__x000a_Ejecución:  1 mes."/>
    <s v="* Porcentaje de cumplimiento=(licencias aplicadas/total de licencias adquiridas)*100"/>
    <s v="* Alcanzar el 100% en todos los indicadores dentro del tiempo de ejecución del proyecto o antes."/>
    <n v="1"/>
    <s v="100% AMB contrato el suministro de las licencias."/>
  </r>
  <r>
    <x v="7"/>
    <x v="7"/>
    <s v="* Impedimento para instalar el software SICP para el control de pérdidas comerciales._x000a_* Restricción en la cantidad de accesos concurrentes de usuarios al sistema."/>
    <s v="Adquirir 10 licencias de ORACLE versión actualizada para la implementacion del sistema SICP."/>
    <s v="Bien (licencia)"/>
    <x v="2"/>
    <s v="Compra de las 10 licencias ORACLE DB - Clientes, para la instalacion e implementacion del software SICP entregado por la empresa Radian Colombia según el contrato de colaboración empresarial suscrito en años anteriores."/>
    <s v="Todo software requiere un manejador de base de datos para el uso e implementacion del mismo, en este caso el sistema de control dde perdidas SICP tiene como manejador el Oracle por lo tanto es requerido para dichsa finalidad."/>
    <s v="* Se beneficia el area comercial con la implementacion del software para control de perdidas."/>
    <s v="* Realizar proceso de compra de las 10 licencias de ORACLE"/>
    <s v="Contrato de suministro de 10 licencias de ORACLE"/>
    <s v="* Instalar las licencias en el servidor destinado para el SICP"/>
    <s v="Licencias de Oracle instaladas"/>
    <m/>
    <m/>
    <s v="* Sistema SICP en funcionamiento"/>
    <s v="*  Información relevante para la detección de pérdidas_x000a_* Normalización de usuarios_x000a_* Incremento del porcentaje de usuarios medidos"/>
    <s v="* División de Sistemas de Información (EMDUPAR)_x000a_* Area comercial donde usaran el software._x000a_* Alta direccion"/>
    <s v="* Colaborador empresarial RADIAN COLOMBIA."/>
    <s v="$25.000.000 aprox._x000a_10 licencias"/>
    <s v="Recursos de Terceros._x000a__x000a_Fue incluido en el nuevo contrato del operador comercial"/>
    <s v="Contractual: 1 mes._x000a__x000a_Ejecución:  1 mes."/>
    <s v="* Porcentaje de cumplimiento=(licencias instaladas/total de licencias adquiridas)*100"/>
    <s v="* Alcanzar el 100% en todos los indicadores dentro del tiempo de ejecución del proyecto o antes."/>
    <n v="1"/>
    <s v="Este proyecto no es necesario ya que las actividades se estarán realizando desde el sistema comercial y no se usará SICP."/>
  </r>
  <r>
    <x v="8"/>
    <x v="8"/>
    <s v="* Incumplimiento de la Ley de Transparencia y Acceso a la Información Pública en su componente de accesibilidad inclusiva real y efectiva, afectando la calificación de la entidad en el ITA de la PGN._x000a_* La página web no es &quot;responsive design&quot; (diseño WEB adaptable)."/>
    <s v="Contratar el rediseño y  actualización del sitio WEB de EMDUPAR S.A. E.S.P."/>
    <s v="Servicio (pagina web)"/>
    <x v="2"/>
    <s v="Proyecto de adquisicion y desarrollo de una nueva pagina web que cumpla con las especificaciones para entidades prestadoras de servicios publicos y con las normas vigentes actuales, que sea mas interactiva y amigable con los internautas ya sea accediendo desde una PC o desde un dispositivo movil."/>
    <s v="Es necesario actualizar la pagina web de la empresa ya que no cumple en varios items con las normas actuales requeridas en entidades de servicios publicos."/>
    <s v="Se benefician nuestros usuarios con una nueva pagina web que este acorde a los requisitos minimos de ley y normas de TICS vigentes."/>
    <s v="* Cotizar el servicio de diseño e implementación de una nueva página WEB para EMDUPAR"/>
    <s v="Contrato de prestación de servicios"/>
    <s v="* Levantamiento de información para definir el alcance"/>
    <s v="Nuevo sitio WEB en producción"/>
    <m/>
    <m/>
    <s v="* Mejorar la experiencia de nuestros clientes al hacer uso del nuevo sitio WEB._x000a_* Sitio cumpliendo con el componente de Accesibilidad"/>
    <s v="* Facilitar a nuestros usuarios la realización de trámites en línea_x000a_* Incrementar el número de usuarios que frecuentan nuestro sitio WEB"/>
    <s v="* División de Sistemas de Información (EMDUPAR)_x000a_* Alta direccion"/>
    <s v="* Proveedor de la solución."/>
    <s v="$70.000.000 aprox."/>
    <s v="Recursos propios"/>
    <s v="Contractual: 1 mes._x000a__x000a_Ejecución:  4 meses."/>
    <s v="*Porcentaje de cumplimiento=(Items desarrollados/Items Contratados)*100"/>
    <s v="* Alcanzar el 100% en todos los indicadores dentro del tiempo de ejecución del proyecto o antes."/>
    <n v="0.5"/>
    <s v="50% Se encuentra en ejecución el contrato 018-2026 con el objeto: CONTRATAR EL REDISEÑO Y ACTUALIZACIÓN DEL SITIO WEB PARA LA EMPRESA DE SERVICIOS PÚBLICOS DE VALLEDUPAR, EMDUPAR S.A. ESP."/>
  </r>
  <r>
    <x v="9"/>
    <x v="9"/>
    <s v="* Impedimento para visualizar planos que sean realizados en versiones modernas del software._x000a_* Atrasos en la evaluación de los estudios de disponibilidad y en los diseños de redes de acueducto y alcantarillado._x000a_*Atrasos en la entrega de permisos de conexión a redes de acueducto y alcantarillado."/>
    <s v="Adquirir el licenciamiento de AutoCAD  versión actualizada"/>
    <s v="Bien (licencia)"/>
    <x v="2"/>
    <s v="* Compra de 3 licencias del software Autocad en su ultima versión para poder realizar la visualizacion de los planos y mapas del sistema de acueducto y alcantarillado del municipio de valledupar y tambien realizar la revision y aprobacion de diseños de las redes de acueducto y alcantarillado en los nuevos clientes potenciales."/>
    <s v="Es necesario que la empresa cuente con las herraminetas (software) de diseño, visualizacion y edicion de planos montados en formato Autocad."/>
    <s v="* Se beneficia el area tecnica con la adquision de la herramineta pa poder visualizar los planos y diseños."/>
    <s v="* Realizar proceso de compra e instalarlo en las areas que lo requieren."/>
    <s v="Licencia Autocad"/>
    <m/>
    <m/>
    <m/>
    <m/>
    <s v="* Contar con las herramientas de dibujo y diseño en el que puedan trabajar y visualizar los planos del sistema de acueducto y alcantarillado de la empresa."/>
    <s v="* Mejora en los tiempos para la aporbacion de las disponibilidades del servicio."/>
    <s v="* División de Sistema de Información (EMDUPAR)_x000a_* Departamneto Tecnico -Operativo._x000a_* Alta direccion"/>
    <s v="*Proveedor de AutoCad"/>
    <s v="$27.000.000 aprox."/>
    <s v="Recursos propios"/>
    <s v="Contractual: 1 mes._x000a__x000a_Ejecución:  1 mes."/>
    <s v="* Porcentaje de cumplimiento=(licencias instaladas/total de licencias adquiridas)*100"/>
    <s v="* Alcanzar el 100% en todos los indicadores dentro del tiempo de ejecución del proyecto o antes."/>
    <n v="0"/>
    <s v="0% Se va a ejecutar en el 2026"/>
  </r>
  <r>
    <x v="10"/>
    <x v="10"/>
    <s v="* Atraso total en lo tecnológico-administrativo para apoyar  la operación, generando pérdida de valor y altos costos de funcionamiento._x000a_* Actualmente hay mas de 30 computadores obsoletos con fallas y lentitud en su procesamiento de datos que entorpecen las labores diarias de los empleados de la empresa._x000a_* No se cuenta con los computadores portatiles adecuados para apoyar las brigadas del area comercial que realiza en diferentes barrios de la ciudad."/>
    <s v="Adquirir  equipos de cómputo con sus respectivas licencias de Windows y Office para garantizar la mejora tecnológica, por compra directa o Leasing."/>
    <s v="Bien"/>
    <x v="2"/>
    <s v="Realizacion de la Compra y/o Leasing de 22 equipos de computo de escritorio y 8 portatiles, con caracteristicas de ultima generación definidas por el area de TI de la empresa  con sus respectivas licencias de Windows y Office."/>
    <s v="Improductividad de los funcionarios por los equipos obsoletos sumado al riesgo de afectación de la información por no contar con antivirus instalado."/>
    <s v="* Funcionarios que actualmente no cuentan con los equipos de computo adecuados para ejecer sus labores diarias."/>
    <s v="* Realizar la cotizacion de la compra y/o alquiler de los equipos de computo requeridos."/>
    <s v="Cotizacion"/>
    <s v="Preparacion e instalacion de los programas de la empresa en los nuevos equipos de computo adquiridos"/>
    <s v="Intalacion de los software internos"/>
    <s v="Asignacion de los equipos de computo a las diferentes areas de la empresa de acuerdo a las necesidades priorizadas."/>
    <s v="Entrega de los computadores"/>
    <s v="* Insumos y/ó Equipos Modernos de apoyo para optimizar las labores diarias de los funcionarios de la empresa."/>
    <s v="* Motivar a los empleados con una herramienta adecuada_x000a_* Presencia institucional_x000a_* Reducción en costos de mantenimiento "/>
    <s v="* División de Sistemas de Información (EMDUPAR)_x000a__x000a_* Alta direccion"/>
    <s v="* Pruveedor"/>
    <s v="$165.000.000 aprox."/>
    <s v="Recursos propios"/>
    <s v="Contractual: 1 mes._x000a__x000a_Ejecución:  2 meses."/>
    <s v="* Porcentaje de cumplimiento=(Equipos instalados/total de equipos adquiridos)*100"/>
    <s v="* Alcanzar el 100% en todos los indicadores dentro del tiempo de ejecución del proyecto o antes."/>
    <n v="1"/>
    <s v="100% Se adquirieron por Leasing 30 equipos con Movistar en Noviembre de 2025"/>
  </r>
  <r>
    <x v="11"/>
    <x v="11"/>
    <s v="No existe una pasarela de pagos electrónicos amigable ni flexible para los usuarios.  La actual pasarela genera mayor comisión por transacción que otras pasarelas posibles."/>
    <s v="Realizar el convenio con otra(s) pasarela(s) de pagos que ofrezca cubrir las necesidades planteadas para la APP y el sitio WEB transaccional y que los pagos sean aplicados en línea en el sistema COMERCIAL de EMDUPAR"/>
    <s v="Servicio"/>
    <x v="2"/>
    <s v="Implementar una nueva pasarela de pagos que permita  el ingreso del codigo de usuario para realizar los pagos y que sea mas resumido y eficiente el proceso, permitiento la conexión con el software comercial de la empresa para aplicar los pagos de forma on line."/>
    <s v="Insatisfacción generalizada de los usuarios al no contar con una pasarela de fácil acceso que permita pagos diferentes al total, incrementando las PQRS, con impacto directo en el Recaudo"/>
    <s v="Usuarios de la pagina web que podran realizr el proceso de pago mas facil y agil."/>
    <s v="Cotizar el servicio por bolsa de transacciones con otra pasarela de pagos (por ejemplo EPAYCO)"/>
    <s v="Servicio de pasarela de pagos habilitada"/>
    <m/>
    <m/>
    <m/>
    <m/>
    <s v="* Facilidad de acceso para el usuario final por medio del código de usuario._x000a_* Opción de pagos parciales a través de la pasarela._x000a_* Para cuando se tenga el portal o la APP, la aplicación de los pagos en línea en el sistema comercial"/>
    <s v="* Aumento del recaudo_x000a_* Disminución de los reclamos por pagos no aplicados_x000a_* Aumento de la satisfacción de nuestros usuarios"/>
    <s v="* División de Sistemas de Información (EMDUPAR)_x000a_*División de Tesoreria (EMDUPAR)_x000a_* Alta direccion"/>
    <s v="* Proveedor de la nueva pasarela de pagos._x000a_* Proveedor del sistema comercial"/>
    <s v="$14.000.000 aprox."/>
    <s v="Recursos propios"/>
    <s v="Contractual: 1 mes._x000a__x000a_Ejecución:  1 Año"/>
    <s v="* Porcentaje de cumplimiento=(Convenio realizado/Convenios proyectados)*100"/>
    <s v="* Alcanzar el 100% en todos los indicadores dentro del tiempo de ejecución del proyecto o antes."/>
    <n v="1"/>
    <s v="100% En producción desde abril de 2025"/>
  </r>
  <r>
    <x v="12"/>
    <x v="12"/>
    <s v="No existe un sistema biométrico moderno con reportes automatizados y resúmenes consistentes para el área de gestión humana."/>
    <s v="Adquirir e implementar un nuevo sistema biométrico que cuente con una base de datos accesible y un software licenciado que genere los reportes requeridos para el control idóneo del personal frente al horario laboral "/>
    <s v="Bien"/>
    <x v="2"/>
    <s v="Adquisición o compra de un sistema de control Biometrico-facial que permita procesar el registro de las entradas y salidas de los empleados de la empresa y a su vez genere distintos resumnes tales como Horas extras, ausentismo laboral, entre otros."/>
    <s v="Impedimento para realizar el control de ausencias, horas extras y registro en el ingreso y salida del personal de la empresa en los horario laborales."/>
    <s v="* Se beneficia el area de gestión humana para poder ejercer el control del personal de la empresa en el ejercicio de sus actividades diarias."/>
    <s v="* Realizar proceso de compra y aplicarlo en el sistema inmediatamente."/>
    <s v="Sistema Biometrico"/>
    <s v="* Generacion de reportes y resumenes de las ausencias laborales"/>
    <s v="Reportes biometrico"/>
    <s v="Reporte del ingreso y salida del personal que reporta horas extras para su respectiva verificación."/>
    <s v="Reportes biometrico"/>
    <s v="* Mejoramiento en el control de la entrada y salida de lo empleados_x000a_* Reportes inmediatos de faltas en entrada o salida_x000a_"/>
    <s v="* Reducción en la tasa de ausentismo"/>
    <s v="* División de Sistemas de Información (EMDUPAR)_x000a_* Gestión de talento humano (EMDUPAR)_x000a_* Alta direccion"/>
    <s v="Proveedor del sistema biometrico"/>
    <s v="$10.000.000 aprox."/>
    <s v="Recursos propios"/>
    <s v="Contractual: 1 mes._x000a__x000a_Ejecución:  1 mes._x000a__x000a_Ya se encuentra ejecutado y se esta en proceso de implementacion."/>
    <s v="* Porcentaje de cumplimiento=(Biométrico en funcionamiento/Biométrico Contratado)*100"/>
    <s v="* Alcanzar el 100% en todos los indicadores dentro del tiempo de ejecución del proyecto o antes."/>
    <n v="1"/>
    <s v=" Ya se implemento y se encuentra en funcionamiento el sistema Biometrico tanto en la sede administrativa como en la sede planta de tratamineto PTAP."/>
  </r>
  <r>
    <x v="13"/>
    <x v="13"/>
    <s v="E1 de voz contratado como servicio de telefonía con un costo mayor el de una troncal SIP."/>
    <s v="Adquirir el servicio de telefonía de una troncal SIP de 5 canales durante 36 meses."/>
    <s v="Servicio"/>
    <x v="2"/>
    <s v="Contratar servicio de troncal SIP de 5 canales para la recepción de las llamdas al PBX de EMDUPAR.  "/>
    <s v="Pérdidas económicas dado que se está pagando un valor considerable (Con Movistar está en $ 1 millón aprox.) y se aprovecha sólo por 1 cliente interno: La recepcionista"/>
    <s v="* Se benefician los usuarios que realizan reportes y llamadas al PBX de la empresa"/>
    <s v="* Realizar proceso de compra con el proveedor que se defina"/>
    <s v="Contrato de compra del servicio"/>
    <s v="* Recibir la troncal SIP en funcionamiento"/>
    <s v="Troncal SIP funcionando"/>
    <m/>
    <m/>
    <s v="* Instrumentos y/ó Medios Modernos de apoyo para optimizar el funcionamiento._x000a_* Disminucion de los costos en los servicios."/>
    <s v="-"/>
    <s v="* División de Sistemas de Información (EMDUPAR)_x000a__x000a_* Alta direccion"/>
    <s v="La  empresa proveedora del servicio telefonia."/>
    <s v="$13.000.000 aprox."/>
    <s v="Recursos propios"/>
    <s v="Contractual: 1 mes._x000a__x000a_Ejecución:  1 mes."/>
    <s v="* Porcentaje de cumplimiento=(Troncal SIP en funcionamiento/Troncal SIP Contratada)*100"/>
    <s v="* Alcanzar el 100% en todos los indicadores dentro del tiempo de ejecución del proyecto o antes."/>
    <n v="0"/>
    <m/>
  </r>
  <r>
    <x v="14"/>
    <x v="14"/>
    <s v="Se tiene actualmente deterioro total del Sistema de cámaras de vigilancia de la PTAP, el cual no esta funcionando."/>
    <s v="Adquirir e implementar un Sistema de circuito cerrado de cámaras de vigilancia en la sede PTAP, con imagen FHD y acceso remoto desde la sede administrativa de la empresa."/>
    <s v="Bien"/>
    <x v="2"/>
    <s v="Adquisición o compra de un sistema de circuito cerrado de vigilancia en la sede PTAP, de acuerdo a las necesidades que plantee el Jefe de Gestión Técnica, para ejercer el control de ingreso y salida y monitoreo 24 horas de dia."/>
    <s v="* Ausencia de Monitoreo y Evidencias para protección de funcionarios y de activos, e investigaciones._x000a_*Obstáculo para realizar el monitoreo por carencia de evidencias ante situaciones de hurto y accidentes en la PTAP, sin control de ingreso y salida a la misma."/>
    <s v="* Se beneficia la división de Producción con el control de los ingresos y salidas a la sede PTAP y las evidencias filmicas en caso de presentarse cualquier evento."/>
    <s v="* Realizar proceso de compra del sistema de video vigilancia"/>
    <s v="Contrato de compra del sistema de video vigilancia"/>
    <s v="Recibir el sistema de video vigilancia bajo las condiciones solicitadas"/>
    <s v="Circuito cerrado de video vigilancia."/>
    <m/>
    <m/>
    <s v="* Instrumentos y/ó Medios Modernos de apoyo para optimizar el funcionamiento._x000a_* Control de los accesos."/>
    <s v="* Aseguramiento de los bienes ubicados en la PTAP"/>
    <s v="* División de Sistemas de Información (EMDUPAR)_x000a_* División de Producción._x000a_* Alta direccion"/>
    <s v="La  empresa proveedora del sisitema de video vigilancia."/>
    <s v="$25.000.000 aprox."/>
    <s v="Recursos propios"/>
    <s v="Contractual: 1 mes._x000a__x000a_Ejecución:  1 mes."/>
    <s v="* Porcentaje de cumplimiento=(Cámaras instaladas/Total de cámaras contratadas)*100"/>
    <s v="* Alcanzar el 100% en todos los indicadores dentro del tiempo de ejecución del proyecto o antes."/>
    <n v="0"/>
    <m/>
  </r>
  <r>
    <x v="15"/>
    <x v="15"/>
    <s v="No existe la debida implementación del Sistema de GESTIÓN DOCUMENTAL y por ende no hay la digitalización. "/>
    <s v="Adquirir escáneres para cada oficina en el momento de adoptar el uso obligatorio del sistema de GESTIÓN DOCUMENTAL. "/>
    <s v="Bien"/>
    <x v="2"/>
    <s v="Adquisicion o compra de 15 escáneres para distribuirlos en cada una de las areas de la empresa y de esta forma todas las areas puedan implementar el sistema de gestion documental ORFEO para la digitalizacion de los documentos y comunicaciones internas y externas, peticiones y solicitudes que se manejan dia a dia en la empresa."/>
    <s v="* Impedimento de entrar a producción con el Sistema de GESTIÓN DOCUMENTAL._x000a_* Con la digitalizacion de los documnetos se tiene mejor control y trazabilidad en el sistema."/>
    <s v="* Se benefician todas las Gestiones y Divisiones de la empresa "/>
    <s v="* Realizar proceso de compra de los 15 escáneres"/>
    <s v="Contrato de compra de los escáneres"/>
    <s v="Recibo e instalación de los escáneres en las Divisiones y Gestiones"/>
    <s v="Escáneres Instalados"/>
    <m/>
    <m/>
    <s v="* Instrumentos y/ó Medios Modernos de apoyo para optimizar el funcionamiento._x000a_* Apoyo a los procesos de gestión documental en las diferentes Divisiones y Gestiones_x000a__x000a_"/>
    <s v="* Protección de los documentos digitalizados"/>
    <s v="* División de Sistemas de Información (EMDUPAR)_x000a_* Oficina Gestión documental._x000a_* Alta direccion"/>
    <s v="La  empresa proveedora de los escáneres."/>
    <s v="$45.000.000 aprox."/>
    <s v="Recursos propios"/>
    <s v="Contractual: 1 mes._x000a__x000a_Ejecución:  1 mes."/>
    <s v="* Porcentaje de cumplimiento=(Escáneres instalados/Total de escáneres contratados)*100"/>
    <s v="* Alcanzar el 100% en todos los indicadores dentro del tiempo de ejecución del proyecto o antes."/>
    <n v="0"/>
    <m/>
  </r>
  <r>
    <x v="16"/>
    <x v="16"/>
    <s v="* Impedimento para realizar diseños graficos para su respectiva publicación en la pagina web y redes sociales._x000a_* Impedimento para modificar el diseño de la factura comercial que se envia a los usuarios."/>
    <s v="Adquirir el licenciamiento de CorelDraw y de Photoshop en ultima versión actualizada."/>
    <s v="Bien (licencia)"/>
    <x v="2"/>
    <s v="Adquisición o compra de 1 licencia de CorelDraw para instalarla en el areas de Sistemas y asi contar con la herramienta para realizar las modificaciones de la factura comercial de la empresa y demas diseños graficos que se requieran y 1 licencia de Photoshop para instalarla en el area de comuniciones para contar con las herraminetas de diseño y creacion de imagenes que seran publicadas en la pagina web y en las redes sociales de la empresa."/>
    <s v="* Atraso total en lo tecnológico-administrativo para apoyar las actividades de comunicaciones y del area comercial de la empresa."/>
    <s v="* Se beneficia el area comercial con la modificacion en cualquier momento del diseño de la factura._x000a_* Se beneficia la empresa con la publicacion de imágenes corporativas y de noticias a la comunidad."/>
    <s v="* Realizar proceso de compra de las licencias"/>
    <s v="Contrato de compra"/>
    <s v="instalar las licencias en las areas que lo requieren."/>
    <s v="* CorelDraw._x000a__x000a_* Photoshop."/>
    <m/>
    <m/>
    <s v="* Instrumentos y/ó Medios Modernos de apoyo para optimizar el funcionamiento._x000a_* Mejorar los procesos de las áreas de comunicaciones y comercial"/>
    <s v="* Proyeccción de una mejor imagen de empresa"/>
    <s v="* División de Sistemas de Información (EMDUPAR)_x000a_* Oficina de Comunicaciones._x000a_* Alta direccion"/>
    <s v="La  empresa proveedora de los Software."/>
    <s v="* Corell Draw $3.000.000 aprox._x000a__x000a_* Photo Shop $1.500.000 aprox."/>
    <s v="Recursos propios"/>
    <s v="Contractual: 1 mes._x000a__x000a_Ejecución:  2 meses."/>
    <s v="* Porcentaje de cumplimiento=(Cantidad de Licencias instaladas/Total de licencias contratadas)*100"/>
    <s v="* Alcanzar el 100% en todos los indicadores dentro del tiempo de ejecución del proyecto o antes."/>
    <n v="0"/>
    <m/>
  </r>
  <r>
    <x v="17"/>
    <x v="17"/>
    <s v="Obsolescencia del Sistema o el Internet en algunas oficinas, afectando con frecuencia su normal funcionamiento. Los Switches causan bloqueos constantes, adicionalmente el cableado esta fraccionado en varios tramos."/>
    <s v="Adquirir un nuevo Sistema de Cableado Estructurado en las 2 sedes (Administrativa-PTAP) que incluya red de datos, voz  y energía regulada."/>
    <s v="Bien"/>
    <x v="2"/>
    <s v="Proyecto de diseño, suministro e implementación del cableado estructurado para el area administrativa de la empresa EMDUPAR, que incluye cableado de datos, cableado de energia regulada y cableado de voz, incluyendo equipos logicos en el datacenter."/>
    <s v="* Actualmente la sede administrativa y la PTAP cuentan con un cableado estructurado deficiente y con fallas, el cual tiene mas de 20 años de antigüedad, este mismo esta estructurado en una categoria de cable 5e que no brinda la velocidad adecuada para la actualidad y a la vez se encuentra fraccionado en muchos tramos de su recorrido, incluyendo switchs antiguos que no garantizan una trasmision de datos adecuada._x000a_* Por otra parte no hay comunicacion de voz entre las distintas oficinas debido a la carencia de dicho sistema."/>
    <s v="* Se beneficia la empresa en general con la implementacion del cableado estructurado para garantizar la transmición de datos entre los computadores y mejorar la velocidad de procesamiento de la informacion."/>
    <s v="Realizar cotizaciones con difrentes empresas y evaluar el mejor diseño y propuesta"/>
    <s v="Cotización del proyecto"/>
    <s v="Implementación y puesta en marcha del proyecto en las 2 sedes de la empresa"/>
    <s v="cabelado estructurado"/>
    <s v="Evaluacion y cambio del cableado antiguo al nuevo, pruebas de velocidad y continuidad."/>
    <s v="cabelado estructurado"/>
    <s v="* Mejoramiento de la velocidad de transmición de la información._x000a_* Estabilidad en la comunicación de datos._x000a_* Comunicación de voz entre una oficina y otra."/>
    <s v="-"/>
    <s v="* Division de Sistema de Informacion (EMDUPAR)_x000a__x000a_* Alta direccion"/>
    <s v="Empresa contratista para el proyecto."/>
    <s v="$400.000.000 aprox."/>
    <s v="Recursos propios"/>
    <s v="Contractual: 1 mes._x000a__x000a_Ejecución:  6 meses."/>
    <m/>
    <s v="* Alcanzar el 100% en todos los indicadores dentro del tiempo de ejecución del proyecto o antes."/>
    <n v="0"/>
    <m/>
  </r>
  <r>
    <x v="18"/>
    <x v="18"/>
    <s v="* Atraso total en lo tecnológico-administrativo para apoyar  la operación, generando pérdida de valor y altos costos de funcionamiento._x000a_* Actualmente la mayoria de las impresoras presentan desgaste por uso y fallas tecnicas, con algunas que ya no funcionan entorpeciendo las labores diarias de los empleados de la empresa."/>
    <s v="Adquirir impresoras multifuncionales corporativas para las diferentes areas de la empresa, por compra directa o Leasing."/>
    <s v="Bien"/>
    <x v="2"/>
    <s v="Realizacion de la Compra y/o Leasing de 12 impresoras multifuncionales corporativas para las diferentes areas de la empresa."/>
    <s v="* Fallas continuas por uso y degaste en la mayoria de impresoras actuales._x000a__x000a_* Despilfarro en impresoras mal distribuidas y mal utilizadas en algunos casos."/>
    <s v="* Funcionarios que actualmente no cuentan con los equipos de impresion adecuados para ejecer sus labores diarias."/>
    <s v="* Realizar la cotizacion de la compra y/o alquiler de los equipos de impresión requeridos."/>
    <s v="Cotizacion"/>
    <s v="Asignacion y distribucón optima de los equipos de Impresión en las diferentes areas de la empresa de acuerdo a las necesidades priorizadas."/>
    <s v="Entrega de las  impresoras a las areas"/>
    <m/>
    <m/>
    <s v="* Insumos y/ó Equipos Modernos de apoyo para optimizar las labores diarias de los funcionarios de la empresa."/>
    <s v="* Evitar a la empresa detener los procesos por no contar con los dispositos de impresión._x000a_* Presencia institucional._x000a_* Herramientas de trabajo."/>
    <s v="* División de Sistemas de Información (EMDUPAR)_x000a__x000a_* Alta direccion"/>
    <s v="* Proveedor"/>
    <s v="$60.000.000 aprox."/>
    <s v="Recursos propios"/>
    <s v="Contractual: 1 mes._x000a__x000a_Ejecución:  2 meses."/>
    <s v="* Porcentaje de cumplimiento=(Equipos instalados/total de equipos adquiridos)*100"/>
    <s v="* Alcanzar el 100% en todos los indicadores dentro del tiempo de ejecución del proyecto o antes."/>
    <n v="1"/>
    <s v="100% Con la compra de 6 impresoras y la reparación del resto, queda cubierta esta necesidad desde febrero de 2025"/>
  </r>
  <r>
    <x v="19"/>
    <x v="19"/>
    <s v="* Actualmente la mayoria de las impresoras presentan desgaste por uso y fallas tecnicas, con algunas que ya no funcionan entorpeciendo las labores diarias de los empleados de la empresa."/>
    <s v="Adquirir los insumos y mantenimientos de las impresoras y escaneres de la empresa."/>
    <s v="Servicio"/>
    <x v="2"/>
    <s v="Contratar servicio de suministro de insumos y mantenimiento de las impresoras y escaneres de la empresa, para garantizar su optimo funcionamiento."/>
    <s v="*Fallas en la continuidad del servicio de impresión en las diferentes areas de la empresa por tener los insumos para su funcionamiento._x000a__x000a_*Fallas en el funcionamiento de las impresoras y escaneres debido al desgaste por su uso cotidiano."/>
    <s v="* Funcionarios que actualmente no cuentan con los equipos de impresion adecuados para ejecer sus labores diarias."/>
    <s v="* Realizar la cotizacion del servicio de mantenimiento y suministro de los insumos de los equipos de impresión requeridos."/>
    <s v="Cotizacion"/>
    <s v="Administrar adecuadamente las recargas e insumos en el transcurso del tiempo, para el funcionamineto continuo de las impresoras de la empresa."/>
    <s v="Uso del servicio adquirido"/>
    <m/>
    <m/>
    <s v="Garantizar la continuidad del servicio de impresión en las diferentes areas de la empresa."/>
    <s v="* Evitar a la empresa detener los procesos por no contar con los dispositos de impresión._x000a_* Presencia institucional._x000a_* Herramientas de trabajo."/>
    <s v="* División de Sistemas de Información (EMDUPAR)_x000a__x000a_* Alta direccion"/>
    <s v="* Proveedor"/>
    <s v="$50.000.000 aprox."/>
    <s v="Recursos propios"/>
    <s v="Contractual: 1 mes._x000a__x000a_Ejecución:  2 meses."/>
    <s v="* Porcentaje de cumplimiento=(Mantenimientos realizados/total de equipos de impresion)*100"/>
    <s v="* Alcanzar el 100% en todos los indicadores dentro del tiempo de ejecución del proyecto o antes."/>
    <n v="1"/>
    <s v="Se realizo contrato con servicio de suministro de tinta, mantenimineto y reparacion de las impreoras que nos garantiza el normal funcionamiento."/>
  </r>
  <r>
    <x v="20"/>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Disminución de las PQR por facturación_x000a__x000a_Incremento de los M3 facturados_x000a__x000a_Aplicación del debido proceso"/>
    <s v="Mejora de la imagen de la empresa_x000a__x000a_Reducción de aplicación de notas"/>
    <s v="Equipo de supervisión"/>
    <s v="Control Comercial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1"/>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Disminución de las PQR por facturación_x000a__x000a_Incremento de los M3 facturados_x000a__x000a_Aplicación del debido proceso"/>
    <s v="Mejora de la imagen de la empresa_x000a__x000a_Reducción de aplicación de notas"/>
    <s v="Equipo de supervisión"/>
    <s v="Control Comercial_x000a__x000a_División de Facturación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2"/>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Disminución de las PQR por facturación_x000a__x000a_Incremento de los M3 facturados_x000a__x000a_Aplicación del debido proceso"/>
    <s v="Mejora de la imagen de la empresa_x000a__x000a_Reducción de aplicación de notas"/>
    <s v="Equipo de supervisión"/>
    <s v="División de Facturación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3"/>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cuyo inmueble se encuentra en estado sin medidor o con medidor en mal est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Disminución de las PQR por facturación_x000a__x000a_Incremento de los M3 facturados_x000a__x000a_Aplicación del debido proceso"/>
    <s v="Mejora de la imagen de la empresa_x000a__x000a_Reducción de aplicación de notas."/>
    <s v="Equipo de supervisión"/>
    <s v="División de Facturación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4"/>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cuyo inmueble se encuentra en estado sin medidor o con medidor en mal est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cremento de porcentajes de micromedición"/>
    <s v="Mejora de la imagen de la empresa_x000a__x000a_Reducción de aplicación de notas por no medición"/>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5"/>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cuyo inmueble se encuentra en estado sin medidor o con medidor en mal est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cremento de porcentajes de micromedición"/>
    <s v="Mejora de la imagen de la empresa_x000a__x000a_Reducción de aplicación de notas por no medición"/>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6"/>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cuyo inmueble se encuentra en estado sin medidor o con medidor en mal est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cremento de porcentajes de micromedición"/>
    <s v="Mejora de la imagen de la empresa_x000a__x000a_Reducción de aplicación de notas por no medición"/>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7"/>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Habitantes del area urbana del municipio de Valledupar"/>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Disminucion de los niveles de perdidas tecnicas y comerciales en la red"/>
    <s v="Ahorro y uso eficiente del recurso hidrico"/>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
    <m/>
  </r>
  <r>
    <x v="1"/>
    <x v="1"/>
    <m/>
    <m/>
    <m/>
    <x v="1"/>
    <m/>
    <m/>
    <m/>
    <m/>
    <m/>
    <m/>
    <m/>
    <m/>
    <m/>
    <m/>
    <m/>
    <m/>
    <m/>
    <m/>
    <m/>
    <m/>
    <m/>
    <m/>
    <m/>
    <m/>
  </r>
  <r>
    <x v="1"/>
    <x v="1"/>
    <m/>
    <m/>
    <m/>
    <x v="1"/>
    <m/>
    <m/>
    <m/>
    <m/>
    <m/>
    <m/>
    <m/>
    <m/>
    <m/>
    <m/>
    <m/>
    <m/>
    <m/>
    <m/>
    <m/>
    <m/>
    <m/>
    <m/>
    <m/>
    <m/>
  </r>
  <r>
    <x v="28"/>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rbanizadores, constructores y nuevos predios "/>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stalación de medidores provisionales de obra"/>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9"/>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rbanizadores, constructores y nuevos predios "/>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stalación de medidores provisionales de obra"/>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0"/>
    <x v="20"/>
    <s v="Ineficiente gestión comercial en la gestión de pérdidas"/>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Edificios, conjuntos residenciales y propiedades horizontale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stalación de medidores totalizadores, de control o general"/>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1"/>
    <x v="20"/>
    <s v="Ineficiente gestión comercial en la gestión de pérdidas"/>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Edificios, conjuntos residenciales y propiedades horizontale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stalación de medidores totalizadores, de control o general"/>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2"/>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n v="20000000"/>
    <s v="Recuersos propios, convenios interadministrativos, créditos con entidades bancarias y cooperación internacional "/>
    <s v="Definiendo cronograma de ejecución"/>
    <m/>
    <m/>
    <n v="0.6"/>
    <m/>
  </r>
  <r>
    <x v="33"/>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n v="20000000"/>
    <s v="Recuersos propios, convenios interadministrativos, créditos con entidades bancarias y cooperación internacional "/>
    <s v="Definiendo cronograma de ejecución"/>
    <m/>
    <m/>
    <n v="0.6"/>
    <m/>
  </r>
  <r>
    <x v="34"/>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n v="20000000"/>
    <s v="Recuersos propios, convenios interadministrativos, créditos con entidades bancarias y cooperación internacional "/>
    <s v="Definiendo cronograma de ejecución"/>
    <m/>
    <m/>
    <n v="0.6"/>
    <m/>
  </r>
  <r>
    <x v="35"/>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n v="20000000"/>
    <s v="Recuersos propios, convenios interadministrativos, créditos con entidades bancarias y cooperación internacional "/>
    <s v="Definiendo cronograma de ejecución"/>
    <m/>
    <m/>
    <n v="0.6"/>
    <m/>
  </r>
  <r>
    <x v="36"/>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7"/>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8"/>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9"/>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0"/>
    <x v="20"/>
    <s v="Ineficiente gestión comercial en el cumplimiento de disposiciones de ley."/>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1"/>
    <x v="20"/>
    <s v="Ineficiente gestión comercial en el cumplimiento de disposiciones de ley."/>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2"/>
    <x v="20"/>
    <s v="Ineficiente gestión comercial en el cumplimiento de disposiciones de ley."/>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3"/>
    <x v="20"/>
    <s v="Ineficiente gestión comercial en el cumplimiento de disposiciones de ley."/>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4"/>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que compran agua en carrotanque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m/>
  </r>
  <r>
    <x v="45"/>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que compran agua en carrotanque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m/>
  </r>
  <r>
    <x v="46"/>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que compran agua en carrotanque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instalo medidor en venta de agua cruda y potable"/>
  </r>
  <r>
    <x v="47"/>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que compran agua en carrotanque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A través de la Resoluión 0153 de 15 de marzo de 2017 se establecieron los costos y condiciones para el servicio de venta de agua para cargar en carrotanque, por lo cual no se puede  facturar actualmente de acuerdo a la clase de servicio"/>
    <m/>
    <m/>
    <n v="0.6"/>
    <s v="Se instalo medidor en venta de agua cruda y potable"/>
  </r>
  <r>
    <x v="48"/>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Facturación de consumos reale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49"/>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Facturación de consumos reale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50"/>
    <x v="22"/>
    <s v="Ineficiente gestión comercial en la gestión de pérdidas"/>
    <s v="Negociar con los sindicatos de EMDUPAR  tarifa diferencial de agua"/>
    <s v="BIEN (pliego negociado)"/>
    <x v="3"/>
    <m/>
    <m/>
    <s v="Empleados de la empresa EMDUPAR"/>
    <s v="Realizar revisión de la convención colectiva de los trabajadores"/>
    <s v="Actas de reuniones"/>
    <s v="Negociar la tarifa diferencial del servicio de la cual gozan los empleados de Emdupar"/>
    <s v="Actas de negociación"/>
    <s v="Obtener por parte de los trabajadores el pago total del servicio consumido"/>
    <s v="Pliego firmado con las nuevas directrices al respecto"/>
    <s v="Pago de consumos reales"/>
    <s v="Incremento de la facturación_x000a__x000a_Aumento del recaudo"/>
    <s v="Negociadores"/>
    <s v="SSPD"/>
    <m/>
    <m/>
    <s v="A partir de la firma del nuevo pliego los empleados deben cancelar el valor total de factura y posteriormente se reconocerá en pesos lo correspondiente a 16 M3 liquidados con tarifa plena. "/>
    <m/>
    <m/>
    <n v="1"/>
    <m/>
  </r>
  <r>
    <x v="51"/>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_x000a__x000a_Programas de mantenimiento preventivos y correctivo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52"/>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_x000a__x000a_Programas de mantenimiento preventivos y correctivo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53"/>
    <x v="20"/>
    <s v="Ineficiente gestión comercial en la gestión de pérdidas"/>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54"/>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55"/>
    <x v="20"/>
    <s v="Ineficiente gestión comercial en el cumplimiento de disposiciones de ley."/>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56"/>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0.6"/>
    <s v="Se estan iniciando actividades desde el catastro para investigar encuestas que tengan el campo de contrato cero y actividad o observacion de habitacional. Se han realizado actividades en barrios recuperando 300 contratos"/>
  </r>
  <r>
    <x v="57"/>
    <x v="20"/>
    <s v="Ineficiente gestión comercial en la gestión de pérdidas"/>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58"/>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59"/>
    <x v="20"/>
    <s v="Ineficiente gestión comercial en la gestión de pérdidas"/>
    <s v="garantizar el cumplimiento de las actividades ejecutadas por el gestor  y hacer el respectivo seguimiento  y controlar aquellas que sean medibles."/>
    <s v="Servicio"/>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Funcionarios de las áreas de control comercial, pérdidas comerciales y facturación"/>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umento del recaudo"/>
    <s v="Reducción de PQR_x000a__x000a_Mejora  de la imagen de la empresa"/>
    <s v="Equipo de supervisión"/>
    <s v="División de Facturación_x000a__x000a_Control Comercial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Por parte de perdidas existe un supervisor para las actividades asociadas al contrato"/>
  </r>
  <r>
    <x v="60"/>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Funcionarios de las áreas de control comercial, pérdidas comerciales y facturación"/>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umento del recaudo"/>
    <s v="Reducción de PQR_x000a__x000a_Mejora  de la imagen de la empresa"/>
    <s v="Equipo de supervisión"/>
    <s v="División de Facturación_x000a__x000a_Control Comercial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61"/>
    <x v="20"/>
    <s v="Ineficiente gestión comercial en la gestión de pérdidas"/>
    <s v="garantizar el cumplimiento de las actividades ejecutadas por el gestor  y hacer el respectivo seguimiento  y controlar aquellas que sean medibles."/>
    <s v="Servicio"/>
    <x v="3"/>
    <m/>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con medidor instal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Facturación por diferencia de lecturas"/>
    <s v="Incremento de la facturación_x000a__x000a_Reducción de PQR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62"/>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Comunidades cincunvecinas de la planta de tratamiento"/>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Desconexión o legalización de los predios que se encuentran conectados con mangueras alrededor de la planta de tratamiento_x000a__x000a_Instalación de macromedidore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han realizado visitas de sencibilizacion y concertacion, con el proposito de normalizar a estos usuasios"/>
  </r>
  <r>
    <x v="63"/>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m/>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Población en general de la ciudad de Valledupar"/>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Sectorización hidráulica (depende de la modelación hidráulica contratada)"/>
    <s v="Mejora significativa en la prestación del servicio"/>
    <s v="Equipo de supervisión"/>
    <s v="División operación técnica y mantenimiento_x000a__x000a_Control Pérdidas_x000a__x000a_AMB"/>
    <n v="20000000"/>
    <s v="Recursos propios, convenios interadministrativos, créditos con entidades bancarias y cooperación internacional "/>
    <s v="Definiendo cronograma de ejecución"/>
    <m/>
    <m/>
    <n v="0.6"/>
    <m/>
  </r>
  <r>
    <x v="64"/>
    <x v="23"/>
    <s v="Incremento de la cartera en los estratos 1,2,3.  "/>
    <s v="Evitar los abonos a la factura corriente e incrementar la suscripción de acuerdos de pago o financiaciones"/>
    <s v="SERVICIO (socialización con la comunidad del doble cupón de la factura)"/>
    <x v="3"/>
    <m/>
    <s v="Actualmente los clientes que adeuden una factura o más tienen la opción de realizar el pago sobre la factura corriente, dejando sin pago los saldos de cartera lo que no los exime de las suspensiones y/o cortes del servicio; por lo tanto, se debe socializar esta situación a la comunidad en general"/>
    <s v="Aproximadamente 46.786 clientes que adeudan una factura o mas."/>
    <s v="Incrementar el pago de cartera"/>
    <s v="Informes de recaudo"/>
    <s v="Fomentar la suscripción de acuerdos de pago"/>
    <s v="Acuerdos de pago firmados"/>
    <s v="Acercamiento a la comunidad"/>
    <s v="Evidencias fotográficas de campañas en los barrios de la ciudad"/>
    <s v="Incremento de recaudo"/>
    <s v="Uso racional del servicio_x000a__x000a_Mejora de imagen de la empresa"/>
    <s v="Control comercial"/>
    <s v="Comunidad en general_x000a__x000a_AMB_x000a__x000a_Líderes comunitarios"/>
    <m/>
    <m/>
    <s v="Periodo de estructuración: 3 meses_x000a__x000a_Periodo de ejecución: Permanente"/>
    <s v="Recaudo de cartera / Recaudo total"/>
    <s v="Recaudar mensualmente el 1% del valor de la cartera superior a 6 meses"/>
    <n v="0.7"/>
    <m/>
  </r>
  <r>
    <x v="65"/>
    <x v="24"/>
    <s v="Cultura de pago deficiente"/>
    <s v="Incrementar el recaudo sobre la cartera y lograr el castigo de la misma."/>
    <s v="SERVICIO (Gestión social) y BIEN (implementos para realización de brigadas, como carpas, PC, modems entre otros)"/>
    <x v="3"/>
    <m/>
    <s v="Se escoge esta alternativa teniendo en cuenta que puede ser desarrollada con personal de la empresa y a bajo costo, buscando el incremento del recaudo y la condonación de cartera prescrita con  fomento de la cultura de pago"/>
    <s v="Aproximadamente 11.500 clientes que adeudan mas de 60 facturas, ubicados en los estratos 1 y 2 el 94% de los mismos."/>
    <s v="Organizar campañas en los barrios con descuentos especiales que logren fomentar la cultura de pago"/>
    <s v="Evidencias fotográficas de campañas en los barrios de la ciudad"/>
    <s v="Proyectar actos administrativos por parte de EMDUPAR que permita aliviar las deudas de los usuarios y lograr acuerdos de pago"/>
    <s v="Incremento del recaudo sobre la cartera"/>
    <s v="Descontar en el sistena open la cartera prescrita"/>
    <s v="Disminución de la cartera "/>
    <s v="Aumentar el recaudo sobre la cartera y el número de financiaciones"/>
    <s v="Se evitan confrontaciones con los clientes al momento de realizar suspensiones"/>
    <s v="Control comercial"/>
    <s v="Gestión jurídica_x000a__x000a_AMB_x000a__x000a_Líderes comunitarios"/>
    <s v="Aproximadamente $30.000.000"/>
    <s v="Recursos propios"/>
    <s v="Periodo de estructuración: 3 meses_x000a__x000a_Periodo de ejecución: Permanente"/>
    <s v="Recaudo de cartera / Recaudo total"/>
    <s v="Recaudar mensualmente el 1% del valor de la cartera superior a 6 meses"/>
    <n v="0.8"/>
    <m/>
  </r>
  <r>
    <x v="66"/>
    <x v="25"/>
    <s v="El colaborador comercial no ha alcanzado la meta del 95% de recuperación de cartera"/>
    <s v="Conformar un equipo de interventoría el cual desarrolle sus actividades con base en las directrices señaladas en un procedimiento diseñado para tal fin, que indique además las actividades a auditar y los criterios de aceptabilidad sobre los cuales se basará la interventoría al contrato de colaboración empresarial con la empresa AMB"/>
    <s v="BIEN (Manual)"/>
    <x v="3"/>
    <m/>
    <s v="Se debe conformar un equipo de trabajo que realice seguimiento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Segmento de usuarios en el rango de 0-6 facturas (83.607 clientes), especialmente los que adeudan entre una y seis facturas (24.255 usuarios)"/>
    <s v="Presentar a la Gerencia la  estructura del equipo de interventoría donde se incluyen los costos relacionados a esta actividad"/>
    <s v="Documento para Gerencia"/>
    <s v="Seleccionar el personal que conformará el equipo de interventoría"/>
    <s v="Personal seleccionado"/>
    <s v="Creación de manual de interventoría"/>
    <s v="Manual"/>
    <s v="Cumplimiento de las obligaciones contractuales"/>
    <s v="Mejora de la imagen de la empresa_x000a__x000a_Reducción de aplicación de notas"/>
    <s v="Equipo de Interventoría"/>
    <s v="Control Comercial_x000a__x000a_División de Facturación_x000a__x000a_AMB"/>
    <s v="Valor aproximado mensual: $80.000.000"/>
    <s v="Recursos propios"/>
    <s v="Periodo de estructuración: 1 mes_x000a__x000a_Periodo de ejecución: Dos años"/>
    <s v="Señalados en contrato de colaboración empresarial"/>
    <s v="Señaladas en contrato de colaboración empresarial"/>
    <n v="1"/>
    <m/>
  </r>
  <r>
    <x v="67"/>
    <x v="26"/>
    <s v="Incremento de la cartera por ineficacia en el cobro  "/>
    <s v="Exigir al colaborador empresarial AMB a través del equipo de interventoría la implementación de estrategias de cobro diferenciadas de acuerdo a la antigüedad de la cartera"/>
    <s v="BIEN (Documento con estrategias de recaudo)"/>
    <x v="3"/>
    <m/>
    <s v="El colaborador empresarial debe señalar en un documento todas y cada una de las estrategias de recaudo a implementar, en el cual se indique el segmento de mercado sobre el cual se aplicará, el procedimiento de implementación y los resultados esperados, esperando obtener una mejora en el recaudo."/>
    <s v="Segmento de usuarios en el rango de 0-6 facturas (83.607 clientes)."/>
    <s v="Documentar por parte del colaborador empresarial AMB las estrategias diferenciadas de recaudo dependiendo las condiciones socioeconómicas de los usuarios, calidad del servicio y uso el mismo."/>
    <s v="Documento con estrategias"/>
    <s v="Socializar con EMDUPAR las estrategias diferenciadas de recaudo a implementar por parte del colaborador empresarial AMB, a fin de realizar concertación en la aplicación de las mismas."/>
    <s v="Acta de socialización"/>
    <s v="Realizar seguimiento a la implementación de las estrategias de recaudo"/>
    <s v="Actas de auditoría / interventoría"/>
    <s v="Cumplimiento de las obligaciones contractuales_x000a__x000a_Incremento del recaudo"/>
    <s v="Mejora de la imagen de la empresa_x000a__x000a_Reducción de aplicación de notas"/>
    <s v="Equipo de Interventoría"/>
    <s v="Control Comercial_x000a__x000a_División de Facturación_x000a__x000a_AMB"/>
    <m/>
    <m/>
    <s v="Periodo de estructuración: 1 mes_x000a__x000a_Periodo de ejecución: Dos años"/>
    <s v="Señalados en contrato de colaboración empresarial"/>
    <s v="Señaladas en contrato de colaboración empresarial"/>
    <n v="0.6"/>
    <m/>
  </r>
  <r>
    <x v="68"/>
    <x v="26"/>
    <s v="Incremento de la cartera por ineficacia en el cobro  "/>
    <s v="Exigir al colaborador empresarial AMB a través del equipo de interventoría la implementación de estrategias de cobro diferenciadas de acuerdo a la antigüedad de la cartera"/>
    <s v="BIEN (Documento con estrategias de recaudo)"/>
    <x v="3"/>
    <m/>
    <s v="El colaborador empresarial debe señalar en un documento todas y cada una de las estrategias de recaudo a implementar, en el cual se indique el segmento de mercado sobre el cual se aplicará, el procedimiento de implementación y los resultados esperados, esperando obtener una mejora en el recaudo."/>
    <s v="Segmento de usuarios en el rango de 0-6 facturas (83.607 clientes)."/>
    <s v="Documentar por parte del colaborador empresarial AMB las estrategias diferenciadas de recaudo dependiendo las condiciones socioeconómicas de los usuarios, calidad del servicio y uso el mismo."/>
    <s v="Documento con estrategias"/>
    <s v="Socializar con EMDUPAR las estrategias diferenciadas de recaudo a implementar por parte del colaborador empresarial AMB, a fin de realizar concertación en la aplicación de las mismas."/>
    <s v="Acta de socialización"/>
    <s v="Realizar seguimiento a la implementación de las estrategias de recaudo"/>
    <s v="Actas de auditoría / interventoría"/>
    <s v="Cumplimiento de las obligaciones contractuales_x000a__x000a_Incremento del recaudo"/>
    <s v="Mejora de la imagen de la empresa_x000a__x000a_Reducción de aplicación de notas"/>
    <s v="Equipo de Interventoría"/>
    <s v="Control Comercial_x000a__x000a_División de Facturación_x000a__x000a_AMB"/>
    <m/>
    <m/>
    <s v="Periodo de estructuración: 1 mes_x000a__x000a_Periodo de ejecución: Dos años"/>
    <s v="Señalados en contrato de colaboración empresarial"/>
    <s v="Señaladas en contrato de colaboración empresarial"/>
    <n v="1"/>
    <m/>
  </r>
  <r>
    <x v="69"/>
    <x v="27"/>
    <s v="Deficiente gestión de cartera"/>
    <s v="Realizar análisis permanente y seguimiento a la cartera en general"/>
    <s v="BIEN (Cronograma de gestión)"/>
    <x v="3"/>
    <m/>
    <s v="Con la entrada del nuevo colaborador empresarial AMB, se programarán todas las actividades a través de cronogramas de trabajo concertados con EMDUPAR y seguimiento a través de indicadores de gestión."/>
    <s v="Segmento de usuarios en el rango de 0-6 facturas (83.607 clientes)."/>
    <s v="Verificar el cumplimiento de los cronogramas entregados por el colaborador empresarial AMB"/>
    <s v="Informe de seguimiento mensual"/>
    <s v="Realizar auditoría a los trabajos realizados por el colaborador empresarial AMB"/>
    <s v="Informe de seguimiento mensual"/>
    <s v="Calcular los indicadores de cumplimiento contractual y los de control interno"/>
    <s v="Documento con cálculo de indicadores"/>
    <s v="Incremento de recaudo"/>
    <s v="Depuración de cartera"/>
    <s v="Equipo de Interventoría"/>
    <s v="Control Comercial_x000a__x000a_División de Facturación"/>
    <s v="Valor aproximado mensual: $80.000.000"/>
    <s v="Recursos propios"/>
    <s v="Periodo de estructuración: 1 mes_x000a__x000a_Periodo de ejecución: Permanente"/>
    <s v="Señalados en contrato de colaboración empresarial"/>
    <s v="Señaladas en contrato de colaboración empresarial"/>
    <n v="0.8"/>
    <m/>
  </r>
  <r>
    <x v="70"/>
    <x v="27"/>
    <s v="Deficiente gestión de cartera"/>
    <s v="Realizar análisis permanente y seguimiento a la cartera en general"/>
    <s v="BIEN (Diseño de indicadores del área)"/>
    <x v="3"/>
    <m/>
    <s v="Con la entrada del nuevo colaborador empresarial AMB, se programarán todas las actividades a través de cronogramas de trabajo concertados con EMDUPAR y seguimiento a través de indicadores de gestión."/>
    <s v="Segmento de usuarios en el rango de 0-6 facturas (83.607 clientes)."/>
    <s v="Verificar el cumplimiento de los cronogramas entregados por el colaborador empresarial AMB"/>
    <s v="Informe de seguimiento mensual"/>
    <s v="Realizar auditoría a los trabajos realizados por el colaborador empresarial AMB"/>
    <s v="Informe de seguimiento mensual"/>
    <s v="Calcular los indicadores de cumplimiento contractual y los de control interno"/>
    <s v="Documento con cálculo de indicadores"/>
    <s v="Incremento de recaudo"/>
    <s v="Depuración de cartera"/>
    <s v="Equipo de Interventoría"/>
    <s v="Control Comercial_x000a__x000a_División de Facturación"/>
    <s v="Valor aproximado mensual: $80.000.000"/>
    <s v="Recursos propios"/>
    <s v="Periodo de estructuración: 1 mes_x000a__x000a_Periodo de ejecución: Permanente"/>
    <s v="Señalados en contrato de colaboración empresarial"/>
    <s v="Señaladas en contrato de colaboración empresarial"/>
    <n v="0.8"/>
    <m/>
  </r>
  <r>
    <x v="71"/>
    <x v="28"/>
    <s v="Poca claridad de la factura frente a sus diferentes componentes"/>
    <s v="Diseñar el nuevo formato que se usaran en la factura de EMDUPAR S.A E.S.P, dandole a este elementos donde sea clara y entendible para el usuario."/>
    <s v="Servicio"/>
    <x v="3"/>
    <m/>
    <s v="Implementando la nueva factura, tendriamos a un usuario mas capacitado y que con todos los aspecto que explica la factura evitaria trasladarse a las instalaciones de la empresa a solicitrar aclaracion e informacion sobre la factura."/>
    <s v="Usuarios internos y externos de EMDUPAR S.A E.S.P"/>
    <s v="Diseñar la factura con todo el equipo de comercial."/>
    <m/>
    <s v="Brindarle a el usuario una factura clara para su comprensión"/>
    <s v="Evitar que el usuario se traslade a las instalaciones de la Empresa a consultar informacion que puede explicarse en la factura"/>
    <s v="Mejorar la cultura de pago, aumentar el recaudo, facilitar la comprension de la factura por parte del usuario, generar confianza en el usuario"/>
    <m/>
    <m/>
    <m/>
    <s v="FUNCIONARIOS DE EMDUPAR S.A E.S.P_x000a_USUARIOS ACTIVOS DE EMDUPAR S.A. E.S.P_x000a_COMUNIDAD EN GENERAL_x000a_"/>
    <m/>
    <m/>
    <m/>
    <m/>
    <m/>
    <s v="Aumento en el Recaudo, confianza en el usuario"/>
    <n v="0.5"/>
    <m/>
  </r>
  <r>
    <x v="72"/>
    <x v="28"/>
    <s v="Poca claridad de la factura frente a sus diferentes componentes"/>
    <s v="Diseñar el nuevo formato que se usaran en la factura de EMDUPAR S.A E.S.P, dandole a este elementos donde sea clara y entendible para el usuario."/>
    <s v="Servicio"/>
    <x v="3"/>
    <m/>
    <s v="Implementando la nueva factura, tendriamos a un usuario mas capacitado y que con todos los aspecto que explica la factura evitaria trasladarse a las instalaciones de la empresa a solicitrar aclaracion e informacion sobre la factura."/>
    <s v="Usuarios internos y externos de EMDUPAR S.A E.S.P"/>
    <s v="Diseñar la factura con todo el equipo de comercial."/>
    <s v="Factura con nuevo diseño"/>
    <s v="Brindarle a el usuario una factura clara para su comprensión"/>
    <s v="Comprensión por parte del usuario de todos los campos de la factura"/>
    <s v="Evitar que el usuario se traslade a las instalaciones de la Empresa a consultar informacion que puede explicarse en la factura"/>
    <s v="Descongestión de sala de atención al usuario."/>
    <s v="Mejorar la cultura de pago, aumentar el recaudo, facilitar la comprension de la factura por parte del usuario."/>
    <s v="Generación de confianza al usuario, saber por parte del usuario los conceptos que esta cancelando. "/>
    <s v="FUNCIONARIOS DE EMDUPAR S.A E.S.P_x000a__x000a_"/>
    <s v="USUARIOS ACTIVOS DE EMDUPAR S.A. E.S.P_x000a_COMUNIDAD EN GENERAL"/>
    <m/>
    <s v="Recursos propios"/>
    <s v="3 Meses"/>
    <s v="Recaudo_x000a_Cultura de pago_x000a_Confianza ante el usuario_x000a_"/>
    <s v="Aumento en el Recaudo, confianza en el usuario"/>
    <n v="0.5"/>
    <m/>
  </r>
  <r>
    <x v="73"/>
    <x v="29"/>
    <s v="2.6 Negligencia en la programación y coordinación de las actividades de facturación."/>
    <s v="Implementar el calendario de facturación anual, siendo este el que, de la ruta a seguir en el año, manejando los periodos de consumo, reparto y fechas límites de pago con variaciones menor a 2 días máximo.  Aumentar los ciclos de facturación, siendo estos más cortos se pueden tomar acciones en menor tiempo, brindar soluciones inmediatas realizando crítica y precritica apenas se vayan cargando las lecturas al sistema."/>
    <s v="Servicio"/>
    <x v="3"/>
    <m/>
    <s v="Con este proyecto se nos facilitaria el proceso de planeación de las actividades mes a mes, ya que contariamos con una programación anual, eso nos disminuira los imprevistos y aumentaria la concentracion en las actividades misionales y que traen recursos a la empresa."/>
    <s v="Usuarios internos y externos de EMDUPAR S.A E.S.P"/>
    <s v="Implementar el calendario de facturacion anual, siendo este el que de la ruta a seguir en el año, manejando los periodos de consumo, reparto y fechas limites de pago con variaciones menor a 2 dias maximo."/>
    <s v="Calendario de facturación anual."/>
    <s v="Mantener una fecha de pago mes a mes en la facturación de los diferentes ciclos"/>
    <s v="Programación por parte del usuario para realizar su pago puntualmente"/>
    <s v="Disminuir los tiempo de actividades para concentrarse en la gestion de cobro y aumentar recaudo"/>
    <s v="Aumento de los ingresos por concepto de facturación en la empresa"/>
    <s v="Ser mas eficientes en proceso de facturacion y aumentar el recaudo corriente."/>
    <s v="Mayores ingresos para las inversiones necesarias en la empresa"/>
    <s v="CONTRATISTA O GESTOR COMERCIAL JUNTO A LOS FUNCIONARIOS DE EMDUPAR S.A E.S.P_x000a__x000a_"/>
    <s v="USUARIOS ACTIVOS DE EMDUPAR S.A. E.S.P_x000a_COMUNIDAD EN GENERAL"/>
    <m/>
    <s v="Recursos propios"/>
    <s v="1 AÑO"/>
    <s v="Recaudo_x000a_Cultura de pago_x000a_Confianza ante el usuario_x000a_"/>
    <s v="Aumento en el Recaudo"/>
    <n v="0.8"/>
    <s v=" - Calendario de facturación anual 2025 programados en oficios GC-DF-001, GC-DF-003, GC-DF-009, GC-DF-033._x000a_ - Calendrio de facturación anual, programado y ajustado a necesidades de contrato de gestion comercial con AMB OFICIO GC-DF-023 DEL 04/07/2024_x000a__x000a_- Se esta revisando y validando informacion de los ciclos y cantidades para determinar división y creación de nuevos ciclos en caso que sean necesarios"/>
  </r>
  <r>
    <x v="74"/>
    <x v="29"/>
    <s v="2.6 Negligencia en la programación y coordinación de las actividades de facturación."/>
    <s v="Optimizar el proceso de facturación, siendo mas eficientes en cada uno de los procesos, para que entre la actividad de lectura y la facturación se recorten los días y asi concentrar las actividades en la gestión de cobro para aumentar el recaudo corriente y de cartera de la empresa."/>
    <s v="Servicio"/>
    <x v="3"/>
    <m/>
    <s v="Ajustar el calendario de facturación de acuerdo a lo que dice la ley y generando confianza en el usuario ya que las fechas no variarian mucho lo que se programaria para una fecha fija para el pago de la factura."/>
    <s v="Usuarios internos y externos de EMDUPAR S.A E.S.P"/>
    <s v="Mejorar el proceso entre la lectura y de facturación, siendo estos mas cortos se pueden tomar acciones en menor tiempo. "/>
    <s v="Eficiencia en el proceso de facturación"/>
    <s v="Brindar soluciones inmediatas realizando precritica y critica al momento de cargar las lecturas al sistema"/>
    <s v="Analisis inmediato de critica y empezar a realizar el proceso de revisiones internas en menor tiempo."/>
    <s v="Ajustar los ciclos de acuerdo a las necesidades del fujo de caja permanente."/>
    <s v="Contar con recursos economico disponible para las diferentes necesidades presentadas en la empresa"/>
    <s v="Garantizar los ingresos mes a mes teniendo en cuenta que se mantienen los periodos de consumos y fecha limite de pago."/>
    <s v="Aumentar flujo de caja para lo pago de nomina y demas obligaciones. "/>
    <s v="CONTRATISTA O GESTOR COMERCIAL JUNTO A LOS FUNCIONARIOS DE EMDUPAR S.A E.S.P_x000a__x000a_"/>
    <s v="USUARIOS ACTIVOS DE EMDUPAR S.A. E.S.P_x000a_COMUNIDAD EN GENERAL"/>
    <m/>
    <s v="Recursos propios"/>
    <s v="1 AÑO"/>
    <s v="Recaudo_x000a_Cultura de pago_x000a_Confianza ante el usuario_x000a_"/>
    <s v="Aumento en el Recaudo corriente y cartera vencida."/>
    <n v="1"/>
    <s v="El gestor comercial dentro de las actividades ejecutadas realizada la toma de lecturas con dispositivos moviles (con una plataforma llamada LUDYMETER), en los cuales se realiza una precritica en sitio determinando las desviaciones (altos y bajos consumos) susceptibles a revisiones. _x000a_Es importante tener en cuenta que las revisiones previas que se ejecuten a cada usuario se realizan en el tiempos indicados en el contrato de gestion comercial no. 031 de 2023, luego de entregados los avisos de revisiones previas."/>
  </r>
  <r>
    <x v="75"/>
    <x v="29"/>
    <s v="2.6 Negligencia en la programación y coordinación de las actividades de facturación."/>
    <s v="Aumentar los ciclos de facturación, siendo estos más cortos se pueden tomar acciones en menor tiempo, brindar soluciones inmediatas realizando crítica y precritica apenas se vayan cargando las lecturas al sistema.."/>
    <s v="Servicio"/>
    <x v="3"/>
    <m/>
    <s v="Mejorar la calidad el proceso de facturacion, siendo este mas eficiente y mas rapido, programando actividades mensuales para garantizar el recaudo de la factura generada al usuario, teniendo en cuenta que la mayor parte del tiempo se aprovecharia para gestion de cobro, con gestores comerciales y el personal de la empresa."/>
    <s v="Usuarios internos y externos de EMDUPAR S.A E.S.P"/>
    <s v="Realizar estudios con el personal de facturación, implementado planes pilotos con ciclo mas pequeños donde se realicen todas las actividades del calendario y así poder concentrarse en las actividades de recaudo mas dias del mes. Hay que tener en cuenta que esta accion se trazaria en un plazo mayor a 6 meses para poder medir y determinar los beneficios de lo implementado."/>
    <s v="Mas ciclos de facturación de acuerdo a lo arrojado en el estudio"/>
    <s v="Aumentar la claridad por parte de los usuarios en los diferentes procesos de facturacón"/>
    <s v="Confianza en lo facturado por parte de los usuarios"/>
    <s v="Mantener los dias de consumo"/>
    <s v="Aumento en los metros cubicos facturados tanto en acueducto como en alcantarillado"/>
    <s v="Asegurar los ingresos de lo que se factura, aumento en el recaudo teniendo en cuenta que el tiempo se aprovecharia para esta actividad, confianza en el usuario ya que tendriamos un proceso mas corto y con resultados inmediatos"/>
    <s v="Aumento en la facturacion"/>
    <s v="CONTRATISTA O GESTOR COMERCIAL JUNTO A LOS FUNCIONARIOS DE EMDUPAR S.A E.S.P_x000a__x000a_"/>
    <s v="USUARIOS ACTIVOS DE EMDUPAR S.A. E.S.P_x000a_COMUNIDAD EN GENERAL"/>
    <m/>
    <s v="Recursos propios"/>
    <s v="1 AÑO"/>
    <s v="Recaudo_x000a_Cultura de pago_x000a_Confianza ante el usuario_x000a_"/>
    <s v="Aumento en el Recaudo, eficiencia en los procesos de facturación."/>
    <n v="0.7"/>
    <s v="SE ESTA REALIZANDO ANALISIS Y VALIDACION ENTRE LOS CICLOS 01, 15, 08 Y LA RUTA 131016 (FRANCISCO EL HOMBRE Y CONDOMINIO DIOMEDES DAZA) PARA PLAN PILOTO DE REORGANIZACION DE CICLOS"/>
  </r>
  <r>
    <x v="76"/>
    <x v="30"/>
    <s v="Se hace necesario implementar r un call center con un equipo de trabajo que atienda las llamadas de los usuarios"/>
    <s v="Mejorar la atencion de los usuarios a traves del call center"/>
    <s v="Servicio"/>
    <x v="3"/>
    <m/>
    <s v="debido al alto trafico de usuarios  se requiere  atencion personalizada tanto inbound como out baoun  "/>
    <s v="EMDUPAR-USUARIOS"/>
    <s v="reducir tiempos de espera a los  y generar satisfacciona a los usuarios  "/>
    <s v="elemento tecnologico / funcionario"/>
    <s v="minimizar las pqr por atencion previa por call center "/>
    <s v="apoyar otras areas que requieran call center out baound "/>
    <s v="mejorra el servicio al usuario "/>
    <s v="Llevar estadisticas diarias "/>
    <s v="Atencion y respuestas inmediatas a nuestros usuario"/>
    <s v="minimizar la atencion en sala de atencion al usuario"/>
    <s v=" Funcionarios"/>
    <s v="Usuarios"/>
    <n v="0"/>
    <s v="Recursos propios"/>
    <s v="6 meses"/>
    <s v="Satisfacion del Usuario"/>
    <s v="mejorar imagen de empresa -ofrecer  mas canales de atencion -disminuir  pqr"/>
    <n v="0.6"/>
    <m/>
  </r>
  <r>
    <x v="77"/>
    <x v="30"/>
    <s v="Se requiere reforzar los canales de atencion via telefonica donde por este medio los usuarios puedan realizar mas tramites y solicitudes con la empresa"/>
    <s v="Mejorar la atencion de los usuarios a traves del call center"/>
    <s v="Servicio"/>
    <x v="3"/>
    <m/>
    <s v="debido al alto trafico de usuarios  se requiere  atencion personalizada tanto inbound como out baoun  "/>
    <s v="EMDUPAR-USUARIOS"/>
    <s v="reducir tiempos de espera a los  y generar satisfacciona a los usuarios  "/>
    <s v="elemento tecnologico / funcionario"/>
    <s v="minimizar las pqr por atencion previa por call center "/>
    <s v="apoyar otras areas que requieran call center out baound "/>
    <s v="mejorra el servicio al usuario "/>
    <s v="Llevar estadisticas diarias "/>
    <s v="Atencion y respuestas inmediatas a nuestros usuario"/>
    <s v="minimizar la atencion en sala de atencion al usuario"/>
    <s v=" Funcionarios"/>
    <s v="Usuarios"/>
    <n v="0"/>
    <s v="Recursos propios"/>
    <s v="6 meses"/>
    <s v="Satisfacion del Usuario"/>
    <s v="mejorar imagen de empresa -ofrecer  mas canales de atencion -disminuir  pqr"/>
    <n v="0.6"/>
    <m/>
  </r>
  <r>
    <x v="78"/>
    <x v="31"/>
    <s v="El problema es que la atencion no cuenta con tecnologias para la asignacion de turnos y no permite la diferenciacion en las solicitudes y tipo de usuarios atendidos "/>
    <s v="Controlar y optimizar los tiempos de atencion en sala"/>
    <s v="Servicio"/>
    <x v="2"/>
    <m/>
    <s v="Optimiza la atencion al usuario"/>
    <s v="EMDUPAR-USUARIOS"/>
    <s v="reducir tiempos de espera a los  y generar satisfacciona a los usuarios  "/>
    <s v="elemento tecnologico"/>
    <s v="minimiza la atencion y mejora el flujo de personas en sala"/>
    <s v="Se podran canalizar solicitudes especificas que tengan rapida atencion y usuarios de atencion prioritaria"/>
    <s v="Incrementar la eficiencia de los procesos de datencion al usuario en la empresa"/>
    <s v="Llevar estadisticas diarias "/>
    <s v="organizar el sistema de turno de la empresa"/>
    <s v="prioriza a los usuarios de acuerdo a su necesidad "/>
    <s v=" Funcionarios"/>
    <s v="Division de Sistemas"/>
    <s v="Aproximadamente 35. 000.000"/>
    <s v="Recursos propios"/>
    <s v="2 meses "/>
    <s v="Satisfacion del Usuario"/>
    <s v="mejorar imagen de empresa -ofrecer  mejores canales de atencion -disminuir  pqr"/>
    <n v="1"/>
    <s v="igual al item 4"/>
  </r>
  <r>
    <x v="79"/>
    <x v="32"/>
    <s v="falta de atencin en temas puntuales de las diferenctes subprocesos "/>
    <s v="resolver las dusas y gestionar  los tramite de  los usuario de manera oprtuna "/>
    <s v="Servicio"/>
    <x v="3"/>
    <m/>
    <s v="para documentar al usuario y resolover sus dudas "/>
    <s v="EMDUPAR-USUARIOS"/>
    <s v="mejorar atencion "/>
    <s v=" funcionario en sala de atencion al usuario"/>
    <s v="canalizar temas puntuales a las areas correspondientes "/>
    <s v="capacitar y reentrenar a  los funcionarios de sala "/>
    <s v="mejorar el servicio al usuario - satisfaccer -resolver las dudas  de los usuarios "/>
    <s v="Llevar estadisticas diarias "/>
    <s v="Atencion y respuestas inmediatas a nuestros usuario"/>
    <s v="atencion inmediata a los usuarios sobre medidores"/>
    <s v=" Funcionarios"/>
    <s v="Division de Perdidas Comerciales"/>
    <s v="funcionarios "/>
    <s v="Recursos propios"/>
    <s v="3 Meses"/>
    <s v="Satisfacion del Usuario"/>
    <s v="mejorar imagen de empresa -ofrecer  mejores canales de atencion -disminuir  pqr"/>
    <n v="0.8"/>
    <m/>
  </r>
  <r>
    <x v="80"/>
    <x v="33"/>
    <s v="Falta de formato en la pagina web para radicacion de PQR"/>
    <s v="Recepcion de PQR en la pagina web de la empresa"/>
    <s v="Servicio"/>
    <x v="3"/>
    <m/>
    <s v="aumentar canales de atencion con los usuarios"/>
    <s v="EMDUPAR-USUARIOS"/>
    <s v="brindar atencion oportuna a nuestros usuarios"/>
    <s v="formato en la pagina web, para radicar PQR"/>
    <s v="aumentar canales de atencion al os usuarios"/>
    <s v="estar mas cerca de los usuarios por medio de un equipo tecnologico"/>
    <s v="recepcionar PQR por medio de la pagina web"/>
    <s v="Llevar estadisticas diarias "/>
    <s v="Atencion y respuestas inmediatas a nuestros usuario"/>
    <s v="minimizar la atencion en sala de atencion al usuario"/>
    <s v=" Funcionarios"/>
    <s v="Division de Sistemas"/>
    <s v="funcionarios  "/>
    <s v="Recursos propios"/>
    <s v="2 meses "/>
    <s v="Satisfacion del Usuario"/>
    <s v="mejorar imagen de empresa -ofrecer  mejores canales de atencion -disminuir  pqr"/>
    <n v="1"/>
    <s v="Es esta recepcionando por pagina a falta de formato para los PQR"/>
  </r>
  <r>
    <x v="81"/>
    <x v="34"/>
    <s v="actualmente  el usuario desconoce   la normatividad y el CCU"/>
    <s v="difundir el CCU  alos usuarios "/>
    <s v="Servicio"/>
    <x v="3"/>
    <m/>
    <s v="a traves de estos medios comucativos  el usuario estara informado de los diferntes cambios y actualizaciones del CCU"/>
    <s v="EMDUPAR-USUARIOS"/>
    <s v="MANTENER EL USUARIO INFORMADO "/>
    <s v="documento normativo"/>
    <s v="Facilitar al usuario las herramienta para mantenerse informado "/>
    <s v="mejorar la atencion "/>
    <s v="mejorar el servicio al usuario - satisfaccer -resolver las dudas  de los usuarios "/>
    <s v="folletos de CCU"/>
    <s v="regulacion de la prestacion del servicio"/>
    <s v="mejora la atencion del servicio en sala  de atencion al usuario"/>
    <s v=" Funcionarios"/>
    <s v="Comision de regulacion de agua  potable CRA"/>
    <s v="funcionarios "/>
    <s v="Recursos propios"/>
    <s v="1 año "/>
    <s v="Satisfacion del Usuario"/>
    <s v="mejorar imagen de empresa -ofrecer  mejores canales de atencion -disminuir  pqr"/>
    <n v="1"/>
    <s v="Se esta comunicando por algunos medios como pagina web y videos en la sala"/>
  </r>
  <r>
    <x v="82"/>
    <x v="35"/>
    <s v="vencimiento en repuest terminos de ley"/>
    <s v="dar respuesta oportunamente las respuestas escritas a los usuarios"/>
    <s v="Servicio"/>
    <x v="3"/>
    <m/>
    <s v="aumento de conocimiento para tener la respuesta pertinente"/>
    <s v="EMDUPAR-USUARIOS"/>
    <s v="respuesta oportuna "/>
    <s v="socializacion de la ley 142/94"/>
    <s v="optimizar los procedimientos en timpo de respuesta "/>
    <s v="capacitar y reentrenar a  los funcionarios  de pqr y sala "/>
    <s v="Incrementar la eficiencia de los procesos de datencion al usuario en la empresa"/>
    <s v="ilustracion y conocimiento de la ley"/>
    <s v="brindar respuesta dentro de los terminos"/>
    <s v="mejora la atencion del servicio en sala  de atencion al usuario"/>
    <s v=" Funcionarios"/>
    <s v="Direcion Territorial Nororiente SSPD"/>
    <n v="0"/>
    <s v="Recursos propios"/>
    <s v="1 año "/>
    <s v="Satisfacion del Usuario"/>
    <s v="sacar pqr max 2 dias de respuesta "/>
    <n v="1"/>
    <s v="Se realiazo en el periodo 2024, y se realizara en septiembre de 2025 una nueva capacitacion de rfuerzo"/>
  </r>
  <r>
    <x v="83"/>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4"/>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operativo comercia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5"/>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6"/>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7"/>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8"/>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9"/>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90"/>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exérto en supervision  en activiades de area comercial "/>
    <n v="1400000000"/>
    <s v="2 años "/>
    <s v="indicadores de gestion comtemplados en los pliegos del contrato"/>
    <s v="superar los indicadores "/>
    <n v="1"/>
    <m/>
  </r>
  <r>
    <x v="91"/>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2"/>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3"/>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4"/>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5"/>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6"/>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7"/>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8"/>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9"/>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ion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100"/>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101"/>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m/>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102"/>
    <x v="36"/>
    <s v="5.1. Destrucción de valor con la sesión de la prestación del servicio de aseo"/>
    <s v="Incrementar la participación accionaria de EMDUPAR S.A. E.S.P en ASEO DEL NORTE S.A E.S.P. "/>
    <s v="Acciones de la sociedad ASEO DEL NORTE S.A E.S.P. "/>
    <x v="4"/>
    <s v="El proyecto se enfocará en realizar gestiones y negociaciones para incrementar la participación accionaria de EMDUPAR S.A. E.S.P. en la sociedad ASEO DEL NORTE S.A. E.S.P, con el propósito de fortalecer la gestión y el control del servicio público de aseo domiciliario en Valledupar. "/>
    <s v="La cesión del servicio de aseo por parte de EMDUPAR S.A. E.S.P. a ASEO DEL NORTE S.A. E.S.P. generó una degradación en la calidad y eficiencia del servicio, afectando el valor público para los ciudadanos de Valledupar. Mediante la mayor participación accionaria de EMDUPAR en ASEO DEL NORTE, se busca recuperar el control y la gestión eficiente del servicio de aseo, garantizando una mejora en la satisfacción de los usuarios y en la calidad de vida de la población."/>
    <s v="Con la ejecución del proyecto, se beneficiará, principalmente, EMDUPAR S.A. E.S.P., quien fortalecerá su sostenibilidad financiera. Así mismo, se beneficiarán los usuarios del servicio público de aseo de Valledupar, quienes percibirán mejoras en términos de calidad, cobertura y continuidad del servicio prestado por ASEO DEL NORTE S.A E.S.P. "/>
    <s v="Realizar análisis financiero, legal y de mercado para determinar la viabilidad de aumentar la participación accionaria. "/>
    <s v="Informe financiero, legal  y de mercado que respalde la viabilidad del aumento de participación.  "/>
    <s v="Negociar con los accionistas actuales de ASEO DEL NORTE S.A. E.S.P. para adquirir mayor participación accionaria. "/>
    <s v="Acuerdos de negociación alcanzados con los accionistas actuales de ASEO DEL NORTE S.A. E.S.P. "/>
    <s v="Establecer mecanismos legales y administrativos para garantizar el aumento de participación de EMDUPAR S.A. E.S.P en ASEO DEL NORTE S.A. E.S.P. "/>
    <s v="Documento legal y administrativo para el aumento de la participación accionaria. "/>
    <s v="Garantizar recursos para EMDUPAR S.A. E.S.P. "/>
    <s v="Fortalecimiento de lo público. "/>
    <s v="Profesionales de la Dirección de Proyectos y Gestión Ambiental"/>
    <s v="Profesionales Fondo Empresarial "/>
    <m/>
    <s v="Fondo Empresarial "/>
    <s v="1 AÑO"/>
    <s v="Porcentaje (%) de acciones adquiridas por EMDUPAR en la sociedad de en ASEO DEL NORTE S.A E.S.P. "/>
    <m/>
    <n v="0.4"/>
    <s v="EMDUPAR S.A. E.S.P. ha adelantado gestiones jurídicas, societarias y técnicas, con el apoyo de consultoría especializada y en diálogo con los socios operadores, para evaluar la viabilidad de incrementar su participación accionaria en ASEO DEL NORTE S.A. E.S.P. como un mecanismo de mayor reconocimiento a los aportes históricos realizados en la conformación de esta sociedad; sin embargo, dadas las condiciones actuales de intervención y las observaciones legales y fiscales existentes sobre la concesión, la consultoría recomienda priorizar la defensa de los derechos contractuales y el fortalecimiento del rol de supervisión antes que comprometer recursos adicionales, quedando la decisión final sujeta al representante legal de la entidad. "/>
  </r>
  <r>
    <x v="1"/>
    <x v="1"/>
    <m/>
    <m/>
    <m/>
    <x v="1"/>
    <m/>
    <m/>
    <m/>
    <m/>
    <m/>
    <m/>
    <m/>
    <m/>
    <m/>
    <m/>
    <m/>
    <m/>
    <m/>
    <m/>
    <s v="Fondo Empresarial "/>
    <s v="4 meses"/>
    <s v="Número (#) de Informes de respaldo de viabilidad para el aumento de participación de EMDUPAR en la sociedad de ASEO DEL NORTE S.A E.S.P.  elaborados "/>
    <m/>
    <n v="0.2"/>
    <s v="se inicio un proceso de concertacion para realizar reuniones de accionistas de aseo del norte en donde se revise las obligaciones y los beneficios que puede tener EMDUPAR con respecto al servicio de aseo prestado en la ciudad y en convenio de remuneracion por la interventoria ejercida "/>
  </r>
  <r>
    <x v="1"/>
    <x v="1"/>
    <m/>
    <m/>
    <m/>
    <x v="1"/>
    <m/>
    <m/>
    <m/>
    <m/>
    <m/>
    <m/>
    <m/>
    <m/>
    <m/>
    <m/>
    <m/>
    <m/>
    <m/>
    <m/>
    <s v="Fondo Empresarial "/>
    <s v="4 meses"/>
    <s v="Número (#)  de acuerdos de negociación alcanzados con los accionistas actuales de ASEO DEL NORTE S.A. E.S.P. "/>
    <m/>
    <n v="0.2"/>
    <s v=" se concerto realizar las reuniones de accionistas de aseoupar en donde se revise las obligaciones y los beneficios que puede tener EMDUPAR con respecto a la operacion del relelno sanitario en predios que aun son de emdupar"/>
  </r>
  <r>
    <x v="1"/>
    <x v="1"/>
    <m/>
    <m/>
    <m/>
    <x v="1"/>
    <m/>
    <m/>
    <m/>
    <m/>
    <m/>
    <m/>
    <m/>
    <m/>
    <m/>
    <m/>
    <m/>
    <m/>
    <m/>
    <m/>
    <s v="Fondo Empresarial "/>
    <s v="4 meses"/>
    <s v="Número (#) de documento legales y administrativos para el aumento de la participación accionaria elaborados. "/>
    <m/>
    <n v="0"/>
    <m/>
  </r>
  <r>
    <x v="103"/>
    <x v="37"/>
    <s v="5.2. Ineficiente gestión empresarial sobre la participación en otras empresas. "/>
    <s v="Optimizar la gestión empresarial de EMDUPAR S.A. E.S.P.  en cuanto a la participación en la sociedad accionaria de ASEO DEL NORTE S.A. E.S.P., mediante la garantía de una interventoría integral y veraz del servicio público de aseo en Valledupar."/>
    <s v="Recursos necesarios para fortalecer la interventoría del servicio de aseo, como personal calificado, manuales, vehículos, equipos y herramientas modernas."/>
    <x v="4"/>
    <s v="El proyecto se enfocará en abordar los desafíos de gestión empresarial de EMDUPAR, específicamente en relación con la participación en la sociedad accionaria de ASEO DEL NORTE y la interventoría del servicio de aseo en Valledupar."/>
    <s v="Mediante la implementación de una interventoría integral, se busca garantizar que todas las actividades relacionadas con la prestación del servicio de aseo cumplan con los estándares establecidos y se realicen de manera adecuada. Esto incluye la supervisión de las operaciones técnicas, el adecuado funcionamiento de los equipos y maquinarias, la correcta gestión administrativa y financiera, así como el cumplimiento de las normativas ambientales y de salud._x000a_El fortalecimiento de la interventoría también permitirá una mayor transparencia en la gestión del servicio, facilitando la rendición de cuentas a los usuarios y a las autoridades competentes. Asimismo, ayudará a identificar posibles áreas de mejora y tomar acciones correctivas de manera oportuna, evitando posibles problemas o deficiencias en la prestación del servicio."/>
    <s v="  La población objetivo de este proyecto es la comunidad del municipio de Valledupar que se beneficia del servicio público de aseo prestado por Aseo del Norte S.A. E.S.P. Esto incluye a los hogares, establecimientos comerciales, instituciones públicas y privadas, y cualquier otro usuario del servicio de aseo en Valledupar. Al mismo tiempo que al municipio que se beneficia con la ejecución del PGIRS y EMDUPAR S.A. E.S.P con la garantía de los recursos. "/>
    <s v="Establecer claridad técnica, administrativa, comercial, financiera y jurídica sobre el convenio que rige la interventoría del servicio público de aseo prestado en Valledupar por ASEO DEL NORTE S.A. E.S.P"/>
    <s v="Revisión y actualización del convenio de interventoría integral para incluir responsabilidades y  obligaciones claras de las partes  "/>
    <s v="Realizar reingeniería sobre el esquema organizacional, los procesos, procedimientos, roles, funciones, perfiles, responsabilidades y competencias de EMDUPAR S.A. E.S.P en el servicio de interventoría integral del servicio público de aseo prestado por ASEO DEL NORTE S.A. E.S.P. en Valledupar."/>
    <s v="Producto: Manual de interventoría integral del servicio público de aseo prestado en Valledupar. _x000a_- Diseño y actualización del esquema organizacional._x000a_- Elaboración de procesos y procedimientos claros y eficientes. _x000a_- Definición de roles, funciones, perfiles, responsabilidades y competencias."/>
    <s v="Establecer mecanismos de control y seguimiento de la inversión de los recursos cobrados por el servicio."/>
    <s v="Sistemas de control y seguimiento financiero."/>
    <s v="Efectividad en la interventoría realizada"/>
    <s v="Garantizar que el servicio de aseo sea de calidad y acorde con lo establecido en la Ley."/>
    <s v="Profesionales de la Dirección de Proyectos y Gestión Ambiental"/>
    <s v="Profesionales Fondo Empresarial "/>
    <m/>
    <s v="Fondo Empresarial "/>
    <m/>
    <s v="Número (#) de convenios de interventoría integral del servicio público de aseo revisados, actualizados y firmados por las partes"/>
    <m/>
    <n v="0.7"/>
    <s v="1. El convenio vigente de interventoria presenta vacíos técnicos y jurídicos que limitan la capacidad de EMDUPAR S.A. E.S.P. para ejercer un control integral sobre la prestación del servicio. En consecuencia, se propone la suscripción de un instrumento jurídico -  o convenio de supervisión que otorgue a la entidad competencias claras de control y seguimiento. Esta iniciativa no desconoce su rol de accionista ni invade funciones propias de la gestión operativa, siempre que se adopte mediante decisión formal de los órganos societarios competentes y se sustente en el interés común de la sociedad, en la protección de los recursos públicos y en el fortalecimiento de la transparencia y la sostenibilidad del servicio público de aseo en Valledupar.                                                                               2. La interventoría es una figura propia de la contratación estatal o privada en donde una parte controla a otra en ejecución contractual. "/>
  </r>
  <r>
    <x v="1"/>
    <x v="1"/>
    <m/>
    <m/>
    <m/>
    <x v="1"/>
    <m/>
    <m/>
    <m/>
    <m/>
    <m/>
    <m/>
    <m/>
    <m/>
    <m/>
    <m/>
    <m/>
    <m/>
    <m/>
    <m/>
    <s v="Fondo Empresarial- EMDUPAR  "/>
    <m/>
    <s v="Número (#) de Manuales de Interventoría Integral del Servicio Público de Aseo elaborados "/>
    <m/>
    <n v="0.5"/>
    <s v="la consultoria realizada por una empresa externa ( contrato 026 de 2025) nos susministro manuales de interventoria de aseo; para los cuales se esta a la espera de la restructuracion que rtealizara la empresa EMDUPAR para realizar su ejecucion efectiva"/>
  </r>
  <r>
    <x v="1"/>
    <x v="1"/>
    <m/>
    <m/>
    <m/>
    <x v="1"/>
    <m/>
    <m/>
    <m/>
    <m/>
    <m/>
    <m/>
    <m/>
    <m/>
    <m/>
    <m/>
    <m/>
    <m/>
    <m/>
    <m/>
    <s v="EMDUPAR"/>
    <s v="2 meses "/>
    <s v="Porcentaje (%) de implementación y uso efectivo del nuevo esquema organizacional de la interventoría integral del servicio público de aseo. "/>
    <m/>
    <n v="0.5"/>
    <s v="50% se envia propuesta al Agente especial para validar con el personal de planta de EMDUPAR para el personal de apoyo a la interventoria de aseo del norte"/>
  </r>
  <r>
    <x v="1"/>
    <x v="1"/>
    <m/>
    <m/>
    <m/>
    <x v="1"/>
    <m/>
    <m/>
    <m/>
    <m/>
    <m/>
    <m/>
    <m/>
    <m/>
    <m/>
    <m/>
    <m/>
    <m/>
    <m/>
    <m/>
    <s v="ASEO DEL NORTE RECURSO DE LA SUPERVISION "/>
    <s v="2 meses "/>
    <s v="Porcentaje (%) cumplimiento de los procesos y procedimientos establecidos para la interventoría integral del servicio público de aseo. "/>
    <n v="0.3"/>
    <n v="1"/>
    <s v="se instalo nueva app en el celular la cual tiene coordenadas, hora y ubicación "/>
  </r>
  <r>
    <x v="1"/>
    <x v="1"/>
    <m/>
    <m/>
    <m/>
    <x v="1"/>
    <m/>
    <m/>
    <m/>
    <m/>
    <m/>
    <m/>
    <m/>
    <m/>
    <m/>
    <m/>
    <m/>
    <m/>
    <m/>
    <m/>
    <s v="EMDUPAR "/>
    <s v="2 meses "/>
    <s v="Resultado de evaluación de los roles, funciones, perfiles, responsabilidades y competencias definidos."/>
    <s v="Exitosa "/>
    <n v="1"/>
    <s v="se da traslado de dos funcionario para el apoyo a la interventoria de aseo. "/>
  </r>
  <r>
    <x v="1"/>
    <x v="1"/>
    <m/>
    <m/>
    <m/>
    <x v="1"/>
    <m/>
    <m/>
    <m/>
    <m/>
    <m/>
    <m/>
    <m/>
    <m/>
    <m/>
    <m/>
    <m/>
    <m/>
    <m/>
    <m/>
    <s v="ASEO DEL NORTE "/>
    <s v="2 meses "/>
    <s v="Disponibilidad de recursos necesarios para la interventoría integral del servicio público de aseo. "/>
    <n v="0.2"/>
    <n v="1"/>
    <s v="Se aprueba aumento de $36.677.139 valor correspondiete para interventoriade aseo, para un total mesual a partir de enero 2025 hasta la fecha de $ 126.385.239"/>
  </r>
  <r>
    <x v="1"/>
    <x v="1"/>
    <m/>
    <m/>
    <m/>
    <x v="1"/>
    <m/>
    <m/>
    <m/>
    <m/>
    <m/>
    <m/>
    <m/>
    <m/>
    <m/>
    <m/>
    <m/>
    <m/>
    <m/>
    <m/>
    <s v="Fondo Empresarial "/>
    <s v="4 meses "/>
    <s v="Porcentaje (%) de mejoramiento del control y seguimiento financiero"/>
    <n v="0.1"/>
    <n v="0.45"/>
    <s v="aun sin monitoreo satelital, pero con mucha mas cobertura en la supervision"/>
  </r>
  <r>
    <x v="104"/>
    <x v="38"/>
    <s v="5.2. Ineficiente gestión empresarial sobre la participación en otras empresas. "/>
    <s v="Optimizar la gestión empresarial de EMDUPAR S.A. E.S.P en su participación accionaria en la sociedad de  ASEOUPAR S.A. E.S.P"/>
    <s v="Servicios especializados en valoración de activos y servicios para determinar la justa valoración de los aportes de EMDUPAR y establecer los ingresos por el predio cedido y el servicio de supervisión."/>
    <x v="4"/>
    <s v="Este proyecto se enfocará en establecer un esquema de valoración justa de los aportes de EMDUPAR S.A. E.S.P. en ASEOUPAR, así como en generar ingresos por el usufructo del predio cedido y por el servicio de supervisión prestado por EMDUPAR."/>
    <s v="La ineficiente gestión empresarial de EMDUPAR en su participación accionaria en ASEOUPAR ha generado una desvalorización de los aportes realizados y la falta de remuneración por el servicio de supervisión. Esta situación afecta negativamente la rentabilidad y sostenibilidad de EMDUPAR y no valora adecuadamente su contribución en el relleno sanitario. Por lo tanto, es necesario implementar un proyecto que solucione este problema y genere ingresos justos para EMDUPAR."/>
    <s v="La población beneficiada directamente por este proyecto son los accionistas de EMDUPAR, quienes verán una mejora en la valoración de sus aportes y un aumento en los ingresos generados por el predio cedido y el servicio de supervisión. Además, la población en general se beneficiará al contar con un servicio de disposición final de residuos más eficiente y sostenible."/>
    <s v="Realizar una valoración justa de los aportes de EMDUPAR en la sociedad accionaria de ASEOUPAR. "/>
    <s v="Servicios profesionales especializados  en valoración de activos y participaciones accionarias."/>
    <s v="Establecer un mecanismo de generación de ingresos por el usufructo del predio cedido y por el servicio de supervisión prestado por EMDUPAR"/>
    <s v="Propuesta de tarifas justas y competitivas."/>
    <s v="Implementar un sistema de control y seguimiento de los ingresos generados"/>
    <s v="Sistema de control financiero implementado y operativo"/>
    <s v="Garantizar recursos para EMDUPAR S.A. E.S.P. "/>
    <s v="Garantizar que el servicio de aseo sea de calidad y acorde con lo establecido en la Ley."/>
    <s v="Profesionales de la Dirección de Proyectos y Gestión Ambiental"/>
    <s v="Profesionales Fondo Empresarial "/>
    <m/>
    <s v="EMDUPAR"/>
    <s v="4 meses "/>
    <s v="Número (#)  de acuerdos de negociación alcanzados con los accionistas actuales de ASEUPAR S.A. E.S.P. para la valorización de aportes y del servicio de supervisión. "/>
    <n v="0.2"/>
    <n v="0.4"/>
    <s v="se realizan concertaciones para realizar reuniones de accionistas en donde se valide la participacion de emdupar y una corecta remuneracion por la supervision de la disposicion final"/>
  </r>
  <r>
    <x v="1"/>
    <x v="1"/>
    <m/>
    <m/>
    <m/>
    <x v="1"/>
    <m/>
    <m/>
    <m/>
    <m/>
    <m/>
    <m/>
    <m/>
    <m/>
    <m/>
    <m/>
    <m/>
    <m/>
    <m/>
    <m/>
    <s v="Fondo Empresarial "/>
    <s v="2 meses "/>
    <s v="Número (#) de propuesta de estructuración de tarifas justas y competitivas para el usufructo del predio y la prestación del servicio de supervisión."/>
    <n v="0.2"/>
    <n v="0.2"/>
    <s v="se establecio nuevo personal de apoyo para la interventoria "/>
  </r>
  <r>
    <x v="1"/>
    <x v="1"/>
    <m/>
    <m/>
    <m/>
    <x v="1"/>
    <m/>
    <m/>
    <m/>
    <m/>
    <m/>
    <m/>
    <m/>
    <m/>
    <m/>
    <m/>
    <m/>
    <m/>
    <m/>
    <m/>
    <s v="Fondo Empresarial "/>
    <s v="4 meses "/>
    <s v="Porcentaje (%) de incremento en los ingresos generados por el predio cedido y el servicio de supervisión prestado."/>
    <n v="0"/>
    <n v="0"/>
    <m/>
  </r>
  <r>
    <x v="1"/>
    <x v="1"/>
    <m/>
    <m/>
    <m/>
    <x v="1"/>
    <m/>
    <m/>
    <m/>
    <m/>
    <m/>
    <m/>
    <m/>
    <m/>
    <m/>
    <m/>
    <m/>
    <m/>
    <m/>
    <m/>
    <s v="EMDUPAR"/>
    <s v="2 meses "/>
    <s v="Número de informes financieros generados y revisados."/>
    <n v="0"/>
    <n v="0"/>
    <m/>
  </r>
  <r>
    <x v="105"/>
    <x v="39"/>
    <s v="Incumplimiento de la regulación y normatividad aplicable en la prestación de los servicios públicos de Acueducto y Alcantarillado."/>
    <s v="Implementar un sistema de  generación de energia solar fotovoltaica en el predio denominado  El Tarullal en la ciudad de Valledupar."/>
    <s v="Instalacion fotovoltaica."/>
    <x v="5"/>
    <s v="_x000a__x000a__x000a__x000a__x000a_Aprovechar el area denomida El Tarullal a traves de la generación de energia fotovoltaica, contribuyendo a la conservación de los recursos natarules."/>
    <s v="Existe un terreno de amplia extension el cual no tiene  aprovechamiento."/>
    <s v="Habitantes del area urbana del municipio de Valledupar"/>
    <s v="Analizar el potencial de generacion de energia por medio de paneles solares."/>
    <s v="Estudio de generación de energia."/>
    <s v="Instalar un sistema de generacion de energia por medio de paneles solares."/>
    <s v="Paneles solares y su sistema de conversion fotovoltaica."/>
    <m/>
    <m/>
    <s v="Creacion de fuentes alternativas del generacion de energia."/>
    <s v="Utilización de energias no contaminantes."/>
    <s v="Emdupar SA ESP"/>
    <s v="Gobierno Nacional/ SSPD/Gobernacion del Cesar/ Municipio de Valledupar/ pobladores del Area urbana"/>
    <s v="$ 1.400.000  US"/>
    <m/>
    <m/>
    <m/>
    <m/>
    <n v="0"/>
    <s v="*No se ha Analizado el potencial de generacion de energia por medio de paneles solares.          _x000a_*No se ha Instalado un sistema de generacion de energia por medio de paneles solares.                           "/>
  </r>
  <r>
    <x v="106"/>
    <x v="40"/>
    <s v="Incumplimiento de la regulación y normatividad aplicable en la prestación de los servicios públicos de Acueducto y Alcantarillado."/>
    <s v="Adecuar el predio  El Tarullal para su aprovechamiento técnico como proveedor de material vegetal."/>
    <s v="Aprovechamiento predio"/>
    <x v="5"/>
    <s v="_x000a__x000a__x000a__x000a__x000a__x000a_Dar cumplimiento a compromisos ambientales en el PMA y disminuir riesgos de posibles invasiones en el area de propiedad de la entidad."/>
    <s v="Existe un terreno de amplia extensión denominado El Tarullal, donde antiguamente funcionaban las lagunas de tratamiento de aguas residuales de la ciudad,  el cual es suceptible de invasion por parte de moradores del sector. Ademas, aun se encuentran compromisos pendiente en el PMA  aprobado por la autoridad ambiental,los cuales se deben cumplir para obtener el cierre de dicho instrumento ambiental."/>
    <s v="Habitantes del area urbana del municipio de Valledupar"/>
    <s v="Caracterización del area para determinar material vegetal existente."/>
    <s v="Area caracterizada."/>
    <s v="Aprovechamiento técnico del predio como proveedor de material vegetal."/>
    <s v="Area aprovechada."/>
    <m/>
    <m/>
    <s v="Generacion de cobertura vegetal como medio de compensacion, permitiendo el cumplimiento de compromisos con la Autoridad Ambiental del departamento._x000a_Minimizar riesgos de invasiones futuras en el area de propiedad de la empresa."/>
    <s v="Impacto positivo al medio ambiente"/>
    <s v="Emdupar SA ESP"/>
    <s v="Gobierno Nacional/ SSPD/Gobernacion del Cesar/ Municipio de Valledupar/ pobladores del Area urbana"/>
    <n v="500000000"/>
    <m/>
    <m/>
    <m/>
    <n v="1"/>
    <n v="1"/>
    <s v="REALIZAMOS LA MODIFICACION No 2 Y PRORROGA 1 DEL CONTRATO No 018 DEL 2020 CELEBRADO ENTRE EMDUPAR S.A. E.S.P Y EL DEPARTAMENTO DEL CESAR.  FIRMADO EL 12 DE MARZO DEL 2025. EL COMODATO SE PRORROGO POR 5 AÑOS MAS HASTA EL 2030."/>
  </r>
  <r>
    <x v="107"/>
    <x v="41"/>
    <s v="Incumplimiento de la regulación y normatividad aplicable en la prestación de los servicios públicos de Acueducto y Alcantarillado."/>
    <s v="Realizar el levantamiento Batimétrico de las lagunas  existentes en la Planta de Tratamiento de Aguas Residuales El Salguero de la ciudad de Valledupar ."/>
    <s v="Batimetria lagunas - PTAR El Salguero."/>
    <x v="5"/>
    <s v="Determinar el estado de acumulación de lodos y el volumen efectivo que poseen actualmente las lagunas en el Sistema de Tratamiento de aguas Residuales  El Salguero, con el objetivo de estimar los costos y planeación de mantenimientos respectivos."/>
    <s v="La batimetria es la base para la ejecución de las labores de extracción, retiro, transporte y disposición final de lodos de las lagunas en la PTAR El Salguero."/>
    <s v="Habitantes del area del municipio de Valledupar y población situada aguas abajo del vertimiento de la PTAR El Salguero."/>
    <s v="Realizar el levantamiento altimétrico y planimétrico de lagunas del sistema de tratamiento de aguas residuales de la ciudad de Valledupar."/>
    <s v="Levantamiento altimétrico y planimétrico."/>
    <s v="Cálcular el volumen de lodos en 16 lagunas anaeróbicas, 8 lagunas facultativas y 7 de maduración. "/>
    <s v="_x000a__x000a__x000a__x000a_Volumen de lodos a extraer."/>
    <m/>
    <m/>
    <s v="Optimización del sistema de tratamiento de las aguas residuales."/>
    <s v="Cumplimiento normatividad ambiental en materia de vertimientos."/>
    <s v="Emdupar SA ESP"/>
    <s v="Gobierno Nacional/ SSPD/Gobernacion del Cesar/ Municipio de Valledupar/ pobladores del Area urbana"/>
    <n v="80000000"/>
    <m/>
    <m/>
    <m/>
    <m/>
    <n v="1"/>
    <s v="SE EJECUTO EL CONTRATO No 042 DEL 2025. LA CANTIDA DE  LODOS A EXTRAER SON 517000 METROS CUBICOS"/>
  </r>
  <r>
    <x v="108"/>
    <x v="42"/>
    <s v="Incumplimiento de la regulación y normatividad aplicable en la prestación de los servicios públicos de Acueducto y Alcantarillado."/>
    <s v=" Extraer, retirar, transportar y realizar la disposición final de lodos de las lagunas en la PTAR El Salguero._x000a_"/>
    <s v="Retiro de lodos lagunas PTAR El Salguero."/>
    <x v="5"/>
    <s v="_x000a__x000a__x000a__x000a_Optimización del Sistema de Tratamiento de Aguas Residuales."/>
    <s v="Desde el año 2018 y 2019, no se realiza la actividad de extracción, retiro, desactivación y disposición final de los lodos contenido en las lagunas anaeróbicas, facultativas y maduración de la PTAR El Salguero, labor que es indispensable para garantizar el buen funcionamiento del sistema lagunar. "/>
    <s v="Habitantes del area del municipio de Valledupar y población situada aguas abajo del vertimiento de la PTAR El Salguero."/>
    <s v="Realizar las labores de dragado y extracción de lodos."/>
    <s v="Dragrado y extraccion de lodos"/>
    <s v="Transporte y dispisición final de los lodos, de acuerdo con las caracteristicas fisicoquimicas del mismo."/>
    <s v="Disposición final de lodos."/>
    <m/>
    <m/>
    <s v="Optimización del sistema de tratamiento de las aguas residuales."/>
    <s v="Cumplimiento normatividad ambiental en materia de vertimientos."/>
    <s v="Emdupar SA ESP"/>
    <s v="Gobierno Nacional/ SSPD/Gobernacion del Cesar/ Municipio de Valledupar/ pobladores del Area urbana"/>
    <n v="2000000000"/>
    <m/>
    <m/>
    <m/>
    <m/>
    <n v="0.3"/>
    <s v="PRESENTAMOS EL REQUERIMIENTO ANTE LA OFICINA DE GERENCIA Y CONTRATACION. PARA LA VIGENCAI 2026 SE INICIARAN LOS TRAMITES DEL PROCESO CONTRACTUAL."/>
  </r>
  <r>
    <x v="109"/>
    <x v="43"/>
    <s v="Inviabilidad financiera, debido a una ineficaz, deficiente y antieconómica gestión técnica de operación y mantenimiento."/>
    <s v="Rehabilitación y puesta en funcionamiento del sistema SCADA para seguimiento en tiempo real de parametros fisicoquimicos inherentes a la PTAP."/>
    <s v="Sistema de monitoreo y control SCADA"/>
    <x v="5"/>
    <s v="La rehabilitación y puesta en funcionamiento del sistema SCADA, permtirá obtener información del comportamiento de los parametros en la PTAP y mayor control en los procesos en forma remota, lo que repercute en la toma de desiciones teniendo como registros datos reales."/>
    <s v="No existen equipos de macro medición en captación y monitoreo de parametros fisicoquimicos en las diferentes fases de tratamiento de la PTAP, que permitan llevar un control en tiempo real del  proceso de potabilización."/>
    <s v="Poblacion de la cabecera urbana del municipio de Valledupar"/>
    <s v="Realizar diagnostico del actual sistema SCADA y macromedidores  instalados en la PTAP. "/>
    <s v="Documento del diagnostico del sistema SCADA y macromedidores."/>
    <s v="Mantenimiento,  recuperación y adquisición de equipos que conforman el sistema SCADA y macromedidores en la PTAP"/>
    <s v="Sistema SCADA y macromedidores en adecuado estado."/>
    <s v="Puesta en funcionamiento del sistema SCADA y macromedidores en la PTAP."/>
    <s v="Sistema SCADA y macromedidores en funcionamiento ."/>
    <s v="Control de las variables con la medición real de los volúmenes de agua captada y  gestión del balance hidráulico."/>
    <s v="Eficiencia en la operación de PTAP"/>
    <s v="Emdupar SA ESP"/>
    <s v="Gobierno Nacional/ SSPD/Gobernacion del Cesar/ Municipio de Valledupar/ pobladores del Area urbana"/>
    <n v="1500000000"/>
    <s v="_x000a_Recuersos propios, convenios interadministrativos, créditos con entidades bancarias y cooperación internacional "/>
    <m/>
    <m/>
    <n v="1"/>
    <n v="0.3"/>
    <s v="Se encuentra en estudio de análisis y conveniencia. Para la selección de proponente y comenzar la contratación y publicación en el Secop II. _x000a__x000a_El proceso no alcanzó a culminarse en la presente vigencia. _x000a__x000a_NOTA: El proyecto de rehabilitacion del scada en PTAP esta incluido en PAA de la vigencia 2026 sin recursos. Se va reformular el proyecto."/>
  </r>
  <r>
    <x v="110"/>
    <x v="44"/>
    <s v="Inviabilidad financiera, debido a una ineficaz, deficiente y antieconómica gestión técnica de operación y mantenimiento."/>
    <s v="Estimar los caudales utilizados para las actividades de mantimiento en las unidades de tratamiento"/>
    <s v="Sistema de monitoreo y control de perdidas tecnicas en unidades de tratamiento"/>
    <x v="5"/>
    <s v="Minimizar pérdidas técnicas internas en la PTAP."/>
    <s v="No existe cuantificación del volumen de agua para las actividades de mantenimiento de los desarenadores, sedimentador y filtros, requeridas para realizar el balance hídrico para el control de pérdidas técnicas."/>
    <s v="Poblacion de la cabecera urbana del municipio de Valledupar"/>
    <s v="Adquisición e implementacion de macromedidores, para el sistema de lavado en las diferentes unidades tratamiento"/>
    <s v="Registro de caudales utilizados en el mantenimiento y lavados de las unidades de tratamiento"/>
    <s v="Medir los caudales de agua utilizados en el lavado de las unidades de tratamiento"/>
    <s v="Registro de caudales utilizados en el mantenimiento y lavados de las unidades de tratamiento"/>
    <m/>
    <m/>
    <s v="Control de las variables con la medición real de los volúmenes de agua captada y el gestión del balance hidráulico."/>
    <s v="Ahorro y uso eficiente del recurso hidrico"/>
    <s v="Emdupar SA ESP"/>
    <s v="Gobierno Nacional/ SSPD/Gobernacion del Cesar/ Municipio de Valledupar/ pobladores del Area urbana"/>
    <n v="20000000"/>
    <m/>
    <m/>
    <m/>
    <n v="1"/>
    <n v="0.3"/>
    <s v="Se encuentra entre los alcances de la consultoría Diagnostico Y Estudio De Optimización De Las Plantas De Tratamiento De Agua Huaricha Y Gota Fría, Incluyendo Sus Sistemas De Manejo De Lodos, Con Desarrollo De Diseños Hidráulicos, Diseño De Detalle, Elaboración De Presupuestos, Análisis Del Sector, Análisis De Precios Unitarios Y Formulación De Pliegos Técnicos. Que se encuentra en proceso de contratación. _x000a__x000a_El proceso no alcanzó a culminarse en la presente vigenCIA._x000a_"/>
  </r>
  <r>
    <x v="111"/>
    <x v="45"/>
    <s v="Inviabilidad financiera, debido a una ineficaz, deficiente y antieconómica gestión técnica de operación y mantenimiento."/>
    <s v="Generar alternativas de solución para realizar  mantenimientos preventivos y correctivos de las diferentes fases de tratamiento de la PTAP "/>
    <s v="Plan de mantenimiento preventivo y correctivo para evitar la filtracion las infraestructuras de tratamiento de agua potable"/>
    <x v="5"/>
    <s v="Opmización y conservación de las estructuras que conforman cada componente del procesos de potabilización."/>
    <s v="No existe un plan de mantenimiento a infraestructura que conforma las diferentes fases de tratamiento."/>
    <s v="Poblacion de la cabecera urbana del municipio de Valledupar"/>
    <s v="Desarrollar un plan de mantenimiento para las estructuras de tratamiento de agua potable, tendientes a minimizar perdidas tecnicas en el sistema "/>
    <s v="Manual de mantenimiento para las estruccturas de la PTAP"/>
    <m/>
    <m/>
    <m/>
    <m/>
    <s v="Optimización de la infraestructura de la planta potabilizadora"/>
    <s v="Disminucion en las perdidas tecnicas producidas en la PTAP"/>
    <s v="Emdupar SA ESP"/>
    <s v="Gobierno Nacional/ SSPD/Gobernacion del Cesar/ Municipio de Valledupar/ pobladores del Area urbana"/>
    <n v="0"/>
    <s v="Recuersos propios, convenios interadministrativos, créditos con entidades bancarias y cooperación internacional "/>
    <m/>
    <m/>
    <m/>
    <n v="1"/>
    <s v="SE REALIZO EL ESTUDIO DE PATOLOGIA Y VULNERABILIDAD SISTEMA EN LAS PLANTAS DE TRATAMEINTO DE AGUA POTABLE HUARICHA Y GOTA FRIA,  donde se determino  las intervenciones requeridas de las estrctutras. Contrato de Consultoria 038 del 2025. "/>
  </r>
  <r>
    <x v="112"/>
    <x v="46"/>
    <s v="Inviabilidad financiera, debido a una ineficaz, deficiente y antieconómica gestión técnica de operación y mantenimiento."/>
    <s v="Realizar adecuaciones generales a la infraestructura de la PTAP."/>
    <s v="Infraestructura en condiciones óptimas"/>
    <x v="5"/>
    <s v="Con la intervención de la infraestructura que presentan fallas e inconvenientes técnicos, se logrará la optimización del sistema y minimizar las perdidas  internas entre los procesos de potabilización."/>
    <s v="Algunas estructuras de la PTAP presentan deterioro y obsolescencia, lo que conlleva a un inadecuado funcionamiento y perdidas internas en los procesos de potabilización."/>
    <s v="Poblacion de la cabecera urbana del municipio de Valledupar"/>
    <s v="Identificar la infraestructura que requiere intervención, priorizando de acuerdo al estado e importancia de las mismas."/>
    <s v="Identificación infraestrucutra en mal estado."/>
    <s v="Mantenimineto y adecuación de la infraestructura que requiere intervención."/>
    <s v="Infraestructura en adecuado estado de funcionamiento."/>
    <m/>
    <m/>
    <s v="Optimización de la infraestructura de la planta potabilizadora._x000a_Minimizar pérdidas internas en la PTAP."/>
    <s v="Ahorro y uso eficiente del recurso hidrico"/>
    <s v="Emdupar SA ESP"/>
    <s v="Gobierno Nacional/ SSPD/Gobernacion del Cesar/ Municipio de Valledupar/ pobladores del Area urbana"/>
    <n v="1700000000"/>
    <s v="Recuersos propios, convenios interadministrativos, créditos con entidades bancarias y cooperación internacional "/>
    <m/>
    <m/>
    <n v="1"/>
    <n v="0.8"/>
    <s v="CON PERSONAL PROPIO SE REALIZO LAS SIGUIENTES REPARACIONES Y CORRECCION DE FUGAS A INFRAESTRUCTURA:_x000a_- CANAL SOLUCION_x000a_- CANAL ELEVADO_x000a_- SEDIMENTADORES GOTA FRIA_x000a_- SEDIMENTADORES HUARICHA_x000a_- Se estructuró el proyecto optimización de la infraestructura de filtración y sedimentación en las plantas de tratamiento de agua potable huaricha y gota fría, con el fin de fortalecer la sostenibilidad operacional del sistema._x000a_- Además, se realizó un estudio estructural y patológico que pretende mejorar el estado de la infraestructura de canales de aducción, tanques y PTAP."/>
  </r>
  <r>
    <x v="113"/>
    <x v="47"/>
    <s v="Inviabilidad financiera, debido a una ineficaz, deficiente y antieconómica gestión técnica de operación y mantenimiento."/>
    <s v="Realizar adecuaciones generales de las compuertas de la PTAP."/>
    <s v="Compuertas optimizadas"/>
    <x v="5"/>
    <s v="Con la intervención del sistemas de compuertas de la PTAP se optimizara el procesos de potablización y facilitará el mantenimiento de las estructuras que requieran intervención."/>
    <s v="El sistema de compuertas que conforman los diferentes procesos en la PTAP  presentan deterioro."/>
    <s v="Poblacion de la cabecera urbana del municipio de Valledupar"/>
    <s v="Adecuar el sistema de compuertas que conforman el proceso de potabilización."/>
    <s v="Compuertas optimizadas."/>
    <m/>
    <m/>
    <m/>
    <m/>
    <s v="Opmización del sistema de potabilización._x000a_Minimizar pérdidas internas._x000a_Disminuir tiempo de intervención en caso de fallas en las estructuras de la PTAP."/>
    <m/>
    <s v="Emdupar SA ESP"/>
    <s v="Gobierno Nacional/ SSPD/Gobernacion del Cesar/ Municipio de Valledupar/ pobladores del Area urbana"/>
    <n v="400000000"/>
    <s v="Recuersos propios, convenios interadministrativos, créditos con entidades bancarias y cooperación internacional "/>
    <m/>
    <m/>
    <n v="1"/>
    <n v="0.8"/>
    <s v="CON PERSONAL PROPIO SE REALIZO LAS SIGUIENTES REPARACIONES A COMPUERTAS: _x000a_- DESARENADORES_x000a_- FILTROS GOTA FRIA_x000a_- FILTROS HUARICHA"/>
  </r>
  <r>
    <x v="114"/>
    <x v="48"/>
    <s v="Inviabilidad financiera, debido a una ineficaz, deficiente y antieconómica gestión técnica de operación y mantenimiento."/>
    <s v="Cambiar sistema de bombeo, red de distribución, e instalación de macromedidor a usuarios especiales abastecidos del tanque de 2000 M3 de la PTAP."/>
    <s v="Sistema de bombeo, red de distribución y macromedidor."/>
    <x v="5"/>
    <s v="Minimizar pérdidas técnicas  en la PTAP, al lograr macromedir el agua suministrada a los usuarios especiales abastecidos del tanque de 2000 M3. Asimismo, organizar el sistema existente  y ahorrar costos en el consumo de energía."/>
    <s v="Actualmente existen diferentes equipos de bomebos instalados en el tanque de almacenamiento de 2000 M3, lo que genera un mayor consumo de energia y falta de organización en el proceso. Adicionalmente, hay exclusión en el balance hídrico del suministro para los predios ubicados arriba de la PTAP, abastecidos  desde el tanque de almacenamiento porque se encuentra antes de la medición de los macromedidores de los distritos de distribución."/>
    <s v="Poblacion de la cabecera urbana del municipio de Valledupar"/>
    <s v="Adquisición sistema de bombeo, tuberia  y macormedidor para usuarios especiales abastecidos del tanque de almacenamiento de 2000 M3 ubicado en la PTAP."/>
    <s v="Sistema de bombeo, red de distribución  y macromedidor."/>
    <m/>
    <m/>
    <m/>
    <m/>
    <s v="_x000a__x000a_Ahorro de energia y organización en el suministro de agua de los predios ubicados en la parte alta de la PTAP._x000a_- Inclusión en el balance hidrico del suministro de agua a usuarios especiales.Q12"/>
    <s v="Fortalecimiento de los procesos de la PTAP."/>
    <s v="Emdupar SA ESP"/>
    <s v="Gobierno Nacional/ SSPD/Gobernacion del Cesar/ Municipio de Valledupar/ pobladores del Area urbana"/>
    <n v="300000000"/>
    <s v="Recuersos propios, convenios interadministrativos, créditos con entidades bancarias y cooperación internacional "/>
    <m/>
    <m/>
    <n v="1"/>
    <n v="1"/>
    <s v="SE INSTALARON LOS MACROMEDIDORES A USUARIOS ESPECIALES._x000a__x000a_- Se instalaron los respectivos Macromedidores, para clientes especiales, vemta de agua en bloque cruda y tratada."/>
  </r>
  <r>
    <x v="115"/>
    <x v="49"/>
    <s v="Desperdicio de  agua tratada generando altos costos operativos."/>
    <s v="Articular los procesos tecnicos-comerciales para contabilizar el volumen de agua suministrada a usuarios especiales"/>
    <s v="Registro de caudales producidos y vendidos"/>
    <x v="5"/>
    <s v="Con la articulación de los procesos técnico-comerciales para la venta de agua en bloque y prestación del servicio de acueducto a predios ubicados en la parte alta de la PTAP, se disminuyen pérdidas técnicas y comerciales. Adicionalmente, contribuye a determinar un registro real del total de agua producida en la PTAP."/>
    <s v="No existe articulación de los procesos técnico-comerciales para la venta de agua a usuarios especiales y la prestación del servicio de acueducto a predios ubicados en la parte alta de la PTAP."/>
    <s v="Usuarios especiales del municipio de Valledupar"/>
    <s v="Definición del proceso técnico - comecial de la venta de agua a usuarios especiales ubicados en la parte alta de la PTAP.  _x000a_"/>
    <s v="Proceso técnico - comecial de la venta de agua en bloque y suministro de acueducto a usuarios ubicados en la parte alta de la PTAP. "/>
    <m/>
    <m/>
    <m/>
    <m/>
    <s v="Mejora en indicadores de IANC"/>
    <s v="Aumento en los indices comerciales de facturacion"/>
    <s v="Emdupar SA ESP"/>
    <s v="Gobierno Nacional/ SSPD/Gobernacion del Cesar/ Municipio de Valledupar/ pobladores del Area urbana"/>
    <n v="0"/>
    <m/>
    <m/>
    <m/>
    <m/>
    <n v="0.5"/>
    <s v="SE REALIZO EL DIAGNOSTICO,  IDENTIFICANDO LOS USUARIOS EN LA PARTE ALTA DE PTAP. POSTERIORMENTE ENTRARA EL AREA COMERCIAL PARA LEGALIZAR LOS NUEVOS USUARIOS DE LA EMPRESA(CODIGOS DE USURIOS Y MICROMEDIDOS)"/>
  </r>
  <r>
    <x v="116"/>
    <x v="50"/>
    <s v="Inviabilidad financiera, debido a una ineficaz, deficiente y antieconómica gestión técnica de operación y mantenimiento."/>
    <s v="Adquirir equipos de dosificacion en el proceso de coagulación y cloración en el sistema de tratamiento de agua potable de la ciudad de Valledupar."/>
    <s v="Equipos de dosificacion"/>
    <x v="5"/>
    <s v="Optimizar los procesos de dosificación de quimicos para contrarestar los niveles de turbiedad y desinfección en la PTAP de la ciudad de valledupar."/>
    <s v="No existe un sistema de dosificación para el uso eficiente de quimicos para potabilización."/>
    <s v="Poblacion de la cabecera urbana del municipio de Valledupar"/>
    <s v="Adquirir equipos para el sistema de dosificación de coagulante y cloración"/>
    <s v="Equipos dosificación"/>
    <s v="Crear un plan de mantenimiento de los componentes de dosificación"/>
    <s v="Plan de Mantenimiento Preventivo y Correctivo de los componentes de dosificación"/>
    <s v="Estandarizar la selección y compra de elementos quimicos optimos para la potabilizacion"/>
    <s v="Selección de reactivos quimicos optimos para la potabilizacion"/>
    <s v="Optimización del proceso de tratamiento del agua._x000a_Ahorro en la dosificación de quimicos."/>
    <s v="Mejora en los procesos de potabilizacion"/>
    <s v="Emdupar SA ESP"/>
    <s v="Gobierno Nacional/ SSPD/Gobernacion del Cesar/ Municipio de Valledupar/ pobladores del Area urbana"/>
    <n v="400000000"/>
    <s v="Recuersos propios, convenios interadministrativos, créditos con entidades bancarias y cooperación internacional "/>
    <m/>
    <m/>
    <m/>
    <n v="0.6"/>
    <s v="*  EN PROCESO DE ELABORAPLAN DE MANTNIMIENTO DEL SISTEMA DOSIFICACION DE COAGULANTE Y CLORACION.  * EN PROCESO DE ADQUSICION DE EQUIPOS.  _x000a_El proyecto se encuentra en etapa de planeacio,  bajo el nombre “Adecuación para la automatización de las salas de dosificación de cloro y coagulante en las PTAP Huaricha y Gota Fría”. Dicho proyecto está "/>
  </r>
  <r>
    <x v="117"/>
    <x v="51"/>
    <s v="Incumplimiento de la regulación y normatividad aplicable en la prestación de los servicios públicos de Acueducto."/>
    <s v="Formular e implementar Plan de Mantenimiento y Limpieza de los canales de aduccion (Solución y Aereo) "/>
    <s v="Plan de mantenimiento  rutinario para los canales de aduccion que conduce el agua cruda hasta los sistemas de tratamiento en la PTAP de la ciudad de Valledupar"/>
    <x v="5"/>
    <s v="Mantener en adecuado estado de funcionamientos los canales de aducción de la Planta de Tratamiento de Agua Potable de la ciudad de Valledupar."/>
    <s v="No existe establecido un Plan de Mantenimiento para las limpieza de los canales de aducción (Aereo y Solución) en la PTAP, donde se establezcan cronogramas de intervención y actividades definidas para su conservación.   "/>
    <s v="Poblacion de la cabecera urbana del municipio de Valledupar"/>
    <s v="Formular Plan de Mantenimiento y Limpieza de los canales de aduccion (Solución y aereo) "/>
    <s v=" Plan de Mantenimiento y Limpieza de los canales de aduccion (Solución y aereo) "/>
    <s v="Implementar  Plan de Mantenimiento y Limpieza de los canales de aduccion (Solución y aereo) "/>
    <s v="Plan implementado"/>
    <m/>
    <m/>
    <s v="Optimización de la infraestructura de la planta potabilizadora"/>
    <s v="Mejora en la calidad del agua producida"/>
    <s v="Emdupar SA ESP"/>
    <s v="Gobierno Nacional/ SSPD/Gobernacion del Cesar/ Municipio de Valledupar/ pobladores del Area urbana"/>
    <n v="0"/>
    <m/>
    <m/>
    <m/>
    <m/>
    <n v="1"/>
    <s v="SE REALIZO EL MANTENIMIENTO DEL CANAL AEREO Y CANAL SOLUCION ._x000a_- Ya se realizó el mantenimiento del canal en la vigencia 2026._x000a_- Sus formatos se encuentra ya actualizados y diligenciados."/>
  </r>
  <r>
    <x v="118"/>
    <x v="52"/>
    <s v="Incumplimiento de la regulación y normatividad aplicable en la prestación de los servicios públicos de Acueducto."/>
    <s v="Formular e implementar Plan de Mantenimiento Preventivo, Correctivo y Limpieza de las plantas (Gota Fria y Huaricha)"/>
    <s v="Plan de Mantenimiento Preventivo, Correctivo y Limpieza de las plantas (Gota Fria y Huaricha), que hacen parte del sistema de potabilización de la ciudad de Valledupar "/>
    <x v="5"/>
    <s v="Mantener en adecuado estado de funcionamiento las plantas (Gota Fria y Huaricha), que hacen parte del sistema de potabilización de la ciudad de Valledupar ."/>
    <s v="Deterioro de los indicadores IRCA y continuidad, debido a la deficiencia en las unidades de tratamiento Gota Fria y Huaricha, aumentando suspensiones del servicio."/>
    <s v="Poblacion de la cabecera urbana del municipio de Valledupar"/>
    <s v="Desarrollar un Plan de Mantenimiento Preventivo, Correctivo y Limpieza de las plantas (Gota Fria y Huaricha)"/>
    <s v="Manual de Mantenimiento Preventivo, Correctivo y Limpieza de las plantas (Gota Fria y Huaricha)"/>
    <s v="Mejorar los indices de continuidad del servicio"/>
    <s v="Aumento eficiencia de las unidades de tratamiento Gota Fria y Huaricha, minimizando suspensiones del servicio al tratar turbiedades mas altas."/>
    <m/>
    <m/>
    <s v="Optimización infraestructura de las plantas (Gota Fria y Huaricha)"/>
    <s v="Mejora en la calidad del agua producida"/>
    <s v="Emdupar SA ESP"/>
    <s v="Gobierno Nacional/ SSPD/Gobernacion del Cesar/ Municipio de Valledupar/ pobladores del Area urbana"/>
    <n v="0"/>
    <m/>
    <m/>
    <m/>
    <m/>
    <n v="1"/>
    <s v="SE REALIZO  EL MANTENIMIENTO DE LAS PLANTAS GOTA FRIA Y HUARICHA._x000a_"/>
  </r>
  <r>
    <x v="119"/>
    <x v="53"/>
    <s v=" Incumplimiento de la regulación y normatividad aplicable en la prestación de los servicios públicos de Acueducto."/>
    <s v="Formular e implementar Plan de Mantenimiento Preventivo, Correctivo y Limpieza para los tanques de almacenamiento y compensación, que hacen parte del sistema de potabilización de la ciudad de Valledupar "/>
    <s v="Plan de Mantenimiento Preventivo, Correctivo y Limpieza de los tanques de almacenamiento y compensacion, que hacen parte del sistema de potabilización de la ciudad de Valledupar "/>
    <x v="5"/>
    <s v="Mejorar indicadores del IRCA y optimización del sistema de almacenamiento."/>
    <s v="Deterioro de los indicadores de IRCA y Continuidad del servicio, debido a afectación de la calidad de agua tratada por falta de programa de mantenimiento de tanques de compensación o la suspensión del servicios sin una programación y divulgación."/>
    <s v="Poblacion de la cabecera urbana del municipio de Valledupar"/>
    <s v="Desarrollar un Plan de Mantenimiento Preventivo, Correctivo y Limpieza para los tanques de almacenamiento y compensacion"/>
    <s v="Manual de mantenimiento para las estructuras de la PTAP"/>
    <s v="Realizar programacion para la suspensión del servicio cuando las actividades asi lo ameriten"/>
    <s v="Cronograma de suspenciones"/>
    <s v="Comunicar oportunamente a la comunidad sobre las suspenciones programadas y las imprevistas"/>
    <s v="Comunicado de prensa y redes sociales"/>
    <s v="Optimización de la infraestructura dl Sistema de Potabilización"/>
    <s v="Mejora en la calidad del agua producida"/>
    <s v="Emdupar SA ESP"/>
    <s v="Gobierno Nacional/ SSPD/Gobernacion del Cesar/ Municipio de Valledupar/ pobladores del Area urbana"/>
    <n v="0"/>
    <m/>
    <m/>
    <m/>
    <n v="1"/>
    <n v="0.5"/>
    <s v="REALIZAMOS  EL MANTENIMIENTO DE LOS TANQUES DE 2.000M3 Y  LA PEDREGOSA VIGENCIA 2025._x000a__x000a_SE ENCUENTRA  EN DSARROLLO LOS DOCUMENTOS DEL PLAN DE MANTENIMIENTO PREVENTIVO, CORRECTIVO Y LIMPIEZA DE LOS TANQUES vigencia 2026."/>
  </r>
  <r>
    <x v="120"/>
    <x v="54"/>
    <s v="Inviabilidad financiera, debido a una ineficaz, deficiente y antieconómica gestión técnica de operación y mantenimiento."/>
    <s v="Crear manuales y procedimientos para la operación de las unidades de tratamiento en la PTAP Valledupar"/>
    <s v="Manual especifico de funciones, con sus respectivos procedimientos"/>
    <x v="5"/>
    <s v="Organizar la asignación y desarrollo de las funciones en la PTAP, logrando mejorar el desempeño del personal operativo."/>
    <s v="No existen manuales y procedimientos claros de operación, dispersando la responsabilidad y las funciones para lograr eficiencias."/>
    <s v="Poblacion de la cabecera urbana del municipio de Valledupar"/>
    <s v="Crear un protocolo que indique los procesos para el manejo y responsabilidad de operaciones  funciones en la planta de tratamiento"/>
    <s v="Protocolo de funciones laborares al personal operativo"/>
    <s v="Asignar la supervision del del  Contrato 003-2023 Suministro de Cloro Gaseoso y Coagulante PAC, para el proceso de cloración, coagulación y floculación para las PTAPs"/>
    <s v="Asignacion de la supervision de los contratos de compra de elementos quimicos"/>
    <m/>
    <m/>
    <s v="Optimización de los proceso de producción y tratamiento de aguas residuales, mediante la reducción del consumo de químicos."/>
    <s v="adecuada gestion documental en los procesos de la ptap´s"/>
    <s v="Emdupar SA ESP"/>
    <s v="Gobierno Nacional/ SSPD/Gobernacion del Cesar/ Municipio de Valledupar/ pobladores del Area urbana"/>
    <n v="0"/>
    <m/>
    <m/>
    <m/>
    <m/>
    <n v="0.7"/>
    <s v="YA SE ACTUALIZARON LOS  MANUALES Y PROCEDIMIENTOS DE LAS ACTIVIDADES Y FUNCIONES ASIGNADAS AL PERSONAL OPERATIVO DE LA PTAP, DEBIDO A QUE LA OPERACIÓN DEL SISTEMA SE ENCUENTRA EN MEJORA CONSTANTE._x000a_- Ya se ecuentra en ejecución el proyecto de reestrucutración organizacional de la empresa, contrato No 050 del 2025."/>
  </r>
  <r>
    <x v="121"/>
    <x v="55"/>
    <s v="Inviabilidad financiera, debido a una ineficaz, deficiente y antieconómica gestión técnica de operación y mantenimiento."/>
    <s v="Crear un plan de capacitacion al personal operativo de la PTAP"/>
    <s v="Plan de capacitacion al personal operativo de la PTAP"/>
    <x v="5"/>
    <s v="Definir y establecer los procedimientos y metodologias en las diferentes fases de tratamiento, obteniendo como resultado optimización del proceso de potabilización."/>
    <s v="Diversos procedimientos y metodologias por parte del  personal para operar las diferentes fases de tratamiento."/>
    <s v="Poblacion de la cabecera urbana del municipio de Valledupar"/>
    <s v="Capacitar al personal de la PTAP para garantizar una operación optima, en cada una de las fases de potablizacion "/>
    <s v="Programa de capacitacion a los operadores de PTAP"/>
    <s v="Aumentar la eficiencia en cada una de las fases de tratamiento, junto con la disminución de perdidas tecnicas en planta"/>
    <s v="Estandarización de procesos"/>
    <m/>
    <m/>
    <s v="Optimización de la infraestructura de la planta potabilizadora"/>
    <s v="Mejora en la calidad del agua producida"/>
    <s v="Emdupar SA ESP"/>
    <s v="Gobierno Nacional/ SSPD/Gobernacion del Cesar/ Municipio de Valledupar/ pobladores del Area urbana"/>
    <n v="0"/>
    <m/>
    <m/>
    <m/>
    <m/>
    <n v="0.5"/>
    <s v="El plan de capacitación de personal se encuentra en plena ejecución con un 50% de avance, en estos momentos el personal se está capacitando en el SENA, en potabilización de agua."/>
  </r>
  <r>
    <x v="122"/>
    <x v="56"/>
    <s v="Incumplimiento de la regulación y normatividad aplicable en la prestación de los servicios públicos de Acueducto y Alcantarillado."/>
    <s v="Implementar un sistema de  generación de energia solar fotovoltaica para autoconsumo en la PTAP de la ciudad de Valledupar."/>
    <s v="Instalación fotovoltaica."/>
    <x v="5"/>
    <s v="Aprovechar la radiación solar para la generación de energia fotovoltaica, lo que permitirá el autoconsumo en la PTAP.  Adicionalmente, los paneles solares actuaran como cubiertas en las estructuras de sedimentación y floculación. Asimismo, es una estrategia que conlleva al desarrollo sostenible."/>
    <s v="Actualmente se paga un servicio de energia a la empresa prestadora. Ademas,es un proyecto que contribuye a la implementación de politicas ambientales, promoviendo el desarrollo sostenible. "/>
    <s v="Habitantes del area urbana del municipio de Valledupar"/>
    <s v="Analizar el potencial de generacion de energia por medio de paneles solares."/>
    <s v="Estudio de generación de energia."/>
    <s v="Instalar un sistema de generacion de energia por medio de paneles solares."/>
    <s v="Paneles solares y su sistema de conversion fotovoltaica."/>
    <m/>
    <m/>
    <s v="Creacion de fuentes alternativas del generacion de energia."/>
    <s v="Utilización de energias no contaminantes."/>
    <s v="Emdupar SA ESP"/>
    <s v="Gobierno Nacional/ SSPD/Gobernacion del Cesar/ Municipio de Valledupar/ pobladores del Area urbana"/>
    <n v="2000000000"/>
    <m/>
    <m/>
    <m/>
    <m/>
    <n v="0.7"/>
    <s v="* YA SE HIZO LA EVALUACION TECNICA DEL PROYECTO, JUNTO CON LA FORMULACION DEL PRESUPUESTO._x000a_* QUEDA PENDIENTE LA CONSECUCION Y ASIGNACION DE RECURSOS PARA EL MISMO. _x000a_-Para el primer semestre del 2026 se espera la construcción de 55 kWp para generar 6.500 kWh mensuales._x000a_"/>
  </r>
  <r>
    <x v="123"/>
    <x v="57"/>
    <s v="Inviabilidad financiera, debido a una ineficaz, deficiente y antieconómica gestión técnica de operación y mantenimiento._x000a_No se pueden dar viabilidades de servicio de forma técnica."/>
    <s v="Desarrollar la  Modelación Hidráulica y Plan de Obras a nivel de prefactibilidad para establecer prioridades y costos de la implementación del programa de sectorización y Control de pérdidas en la  ciudad de Valledupar"/>
    <s v="MODELACION HIDRAULICA_x000a_DISEÑO DE LA SECTORIZACIÓN, CALIBRACIÓN INICIAL DE REDES  Y ELABORACIÓN DEL PLAN DE OBRAS A NIVEL DE PREFACTIBILIDAD"/>
    <x v="5"/>
    <s v="Realizar la modelación hidraulica para elaborar el Plan de Obras a nivel de prefactibilidad en las redes de acueducto de la ciudad de Valledupar lo que permitiria establecer una base para el  desarrollo de la sectorización hidraulica, minimizando las perdidas tecnica y comerciales en la entidad."/>
    <s v="El modelo de simulación hidráulica y calibración de redes  permitirá orientar la estructuración ordenada de proyectos para optimizar la operación del sistema de acueducto en la ciudad, contribuyendo no solo a garantizar la adecuada operación y prestación del servicio a los usuarios sino también a la reducción de perdidas técnicas y comerciales de la Empresa de Servicios Públicos de Valledupar."/>
    <s v="Habitantes del area urbana del municipio de Valledupar"/>
    <s v="1. Recopilación de información que permitan conocer los parametros de modelacion y calibracion de las redes._x000a_2. Verificación topologica y estado operativo con el objetivo de crear un modelo hidráulico base. _x000a_3. Incorporacion al modelo las respectivas demandas asignadas a los nodos._x000a_4. Determinacion de las zonas de macrodistribución._x000a_5. Implementacion del plan de mediciones de presión._x000a_6. Validacion del modelo implementado."/>
    <s v="Modelación Hidraulica "/>
    <s v="Calibración inicial del sistema teniendo en cuenta el modelo hidraulico validado."/>
    <s v="Sistema de redes de  acueducto en operación."/>
    <s v="Formulacion del Plan de Obras a nivel de prefactibilidad para la optimización del servicio de acueducto en la ciudad de Valledupar."/>
    <s v="Plan de Obras a nivel de de prefactibilidad "/>
    <s v="1. Reducción de pérdidas técnicas y comerciales._x000a_2. Mejoramiento en la operación del servicio de acueducto, generando una optima continuidad, calidad y control de redes.                              "/>
    <s v="Disminución en el número de reportes por discontinuidad y bajas presiones del servicio en la ciudad."/>
    <s v="Emdupar SA ESP"/>
    <s v="Gobierno Nacional/ SSPD/Gobernación del Cesar/ Municipio de Valledupar/ pobladores del area urbana"/>
    <n v="650000000"/>
    <s v="Recuersos propios, convenios interadministrativos, créditos con entidades bancarias y cooperación internacional "/>
    <s v="Ver pestaña denominada Cronograma."/>
    <m/>
    <s v="Modelo hidraulico validado. _x000a_Modelo hidraulico definitivo. _x000a_Plan de obras de Prefactibilidad."/>
    <n v="0.2"/>
    <s v="PROYECTO INCLUIDO EN PAA DE LA EMPRESA PARA LA VIGENCIA 2026."/>
  </r>
  <r>
    <x v="124"/>
    <x v="58"/>
    <s v="Inviabilidad financiera, debido a una ineficaz, deficiente y antieconómica gestión técnica de operación y mantenimiento."/>
    <s v="Diseñar e implementar el Programa de Reducción de Pérdidas Técnicas y Comerciales de la Empresa de Servicios Plublicos de Valledupar - EMDUPAR S.A E.S.P."/>
    <s v="Programa de reducción de perdidas técnicas y comerciales de  EMDUPAR S.A E.S.P."/>
    <x v="5"/>
    <s v="Diseño e implementación del Programa de Reducción de Pérdidas Técnicas y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para realizar la búsqueda sistémica de fugas.  Tampoco cuenta con herramientas como el  sistema SCADA que le permita monitorear las condiciones óptimas del servicio y ante fluctuaciones de presion que indiquen posibles fugas y pérdidas reales de agua. "/>
    <s v="Habitantes del area urbana del municipio de Valledupar"/>
    <s v="Diseñar Programa de reducción de perdidas técnicas y comerciales de EMDUPAR S.A E.S.P"/>
    <s v="Programa de reducción de perdidas técnicas y comerciales de EMDUPAR S.A E.S.P"/>
    <s v="Adquirir equipos de detección de fugas visibles y no visbles,  medidores  de caudal y presión, etc."/>
    <s v="Equipos de detección de pérdidas, medidores de caudal y presión, etc."/>
    <s v="Instalación de un sistema de monitoreo en tiempo rela que permita conocer los parametros de operación de las redes."/>
    <s v="Diseño y operación del sistema de monitoreo de la operación de redes."/>
    <s v="Disminucion de los niveles de perdidas tecnicas y comerciales en la red"/>
    <s v="Ahorro y uso eficiente del recurso hidrico"/>
    <s v="Emdupar SA ESP"/>
    <s v="Gobierno Nacional/ SSPD/Gobernacion del Cesar/ Municipio de Valledupar/ pobladores del Area urbana"/>
    <n v="120000000"/>
    <s v="Recuersos propios, convenios interadministrativos, créditos con entidades bancarias y cooperación internacional "/>
    <s v="El diseño de este programa se ejecuta en 4 meses"/>
    <m/>
    <s v="Tener el Programa de perdidas técnicas y comerciales inmediato, corto y mediana plazo."/>
    <n v="0.4"/>
    <s v="PARA LA PRESENTE VIGENCIA ESTA INCLUIDO LA CONSULTORIA DEL CATASTRO DE REDES DE ACUEDUCTO  QUE UNA VEZ TERMINADO SE DESARRROLLARA LA MODELACION DE LAS REDES DE ACUEDCTO Y POSTERIORMENTE EEL PLAN DE INVERSION  Y DISEÑO DEL PLAN DE REDUCCION DE PERDIDAS."/>
  </r>
  <r>
    <x v="125"/>
    <x v="59"/>
    <s v="Inviabilidad financiera, debido a una ineficaz, deficiente y antieconómica gestión técnica de operación y mantenimiento."/>
    <s v="Crear un comité de pérdidas integrado por el área comercial y la Gestión Técnica para articular las acciones que permita identicar y  dismuir perdidas de agua."/>
    <s v="Conformación de un comité integrado por el area comercial y Gestión Técnica Operativa."/>
    <x v="5"/>
    <s v="Creación de un comité conformado por personal de Gestión Tecnica y Comercial que permita establecer las perdidas con el fin de crear  proyectos, programas y actividades para miminizar las perdidas de agua en la ciudad."/>
    <s v="No existe un Comité de Pérdidas en el que se articulen las acciones entre el área Técnica de operación y mantenimiento de redes y el área Comercial para identificación de pérdidas aparentes."/>
    <s v="Habitantes del area urbana del municipio de Valledupar"/>
    <s v="Creación  del comité de perdidas conformado por funcionarios de Gestión Comercial y Técnica Operativa "/>
    <s v="Acta creación del comité de perdidas "/>
    <s v="Definir las funciones y responsabilidades de los participantes del comité de perdidas "/>
    <s v="Manual del comité de perdidas conformado por el Area Comercial y Técnica "/>
    <m/>
    <m/>
    <s v="Estandarización en los procesos de toma de decisiones en los temas concernientes a las perdidas técnicas y comerciales"/>
    <m/>
    <s v="Emdupar SA ESP"/>
    <s v="No aplica"/>
    <n v="20000000"/>
    <s v="Recuersos propios"/>
    <s v="Definiendo cronograma de ejecución"/>
    <m/>
    <s v="Creación del Comité de Identificación de Perdidas Comerciales y Técnicas."/>
    <n v="0.4"/>
    <s v="UNA VEZ APROBADO EL PROGRAMA DE REDUCCIÓN DE PERDIDAS TÉCNICAS, SE PROCEDERA A LA CREACION DEL COMITÉ."/>
  </r>
  <r>
    <x v="126"/>
    <x v="60"/>
    <s v="Inviabilidad financiera, debido a una ineficaz, deficiente y antieconómica gestión técnica de operación y mantenimiento."/>
    <s v="Crear cuadrillas especiales para corrección de pérdidas técnicas en redes de distribución de la ciudad de Valledupar."/>
    <s v="Cuadrillas para corrección de pérdidas técnicas en redes de distribución."/>
    <x v="5"/>
    <s v="Una vez identificadas las perdidas técnicas en la red de distribución y con la conformación de cuadrillas dedicadas exclusivamente a corrección de las mismas, se logrará disminuirlas  en menor tiempo."/>
    <s v="Actualmente la entidad no cuenta con personal dedicado a corrección de perdidas técnicas en la red de distribución en la ciudad de Valledupar."/>
    <s v="Habitantes del area urbana del municipio de Valledupar"/>
    <s v="Creación de cuadrillas para corrección de pérddas técnicas en las redes de distribución de la ciudad de Valledupar."/>
    <s v="Cuadrillas para corrección de perdidas técnicas en la red de distribución."/>
    <m/>
    <m/>
    <m/>
    <m/>
    <s v="Atención en corto tiempo para la corrección de pérdidas técnicas en la red de distribución una vez identificadas por el uso de inteligencia artificial._x000a_Disminución de indice de pérdidas técnicas._x000a_"/>
    <m/>
    <s v="Emdupar SA ESP"/>
    <s v="-"/>
    <n v="400000000"/>
    <s v="Recursos propios"/>
    <m/>
    <m/>
    <m/>
    <n v="0.5"/>
    <s v="SE ADQUIRIO DOS GEOFONO PARA DETECTAR LAS PERDIDAS TECNICAS. ESTAMOS EN PROCESO DE APRENDISAJE Y CAPACITACION DE LA CUADRILLA DETECCION DE FUGAS"/>
  </r>
  <r>
    <x v="127"/>
    <x v="61"/>
    <s v="Inviabilidad financiera, debido a una ineficaz, deficiente y antieconómica gestión técnica de operación y mantenimiento."/>
    <s v="Fortalecer el sistema de distribución hidraulica con la adquisición e instalación de equipos de macromedición y loggers de presión en las redes de acueducto de la ciudad de Valledupar."/>
    <s v="Equipos macromedidores y loggers de presión instalados en el sistema de acueducto"/>
    <x v="5"/>
    <s v="Instalación de las valvulas, macromedidores y loggers de presión en la red de distribución con la finalidad de optimizar los parametros de continuidad y presión en  los diferentes sectores de la ciudad de Valledupar."/>
    <s v="No existen equipos de macromedición por sectores ni equipos de control de  de presiones que permitan optimizar las condiciones del servicio, pese a que se tiene una distribución hidráulica por distritos."/>
    <s v="Habitantes del area urbana del municipio de Valledupar"/>
    <s v="Adquirir los equipos necesarios para la medicion de caudal y presión"/>
    <s v="Equipos macromedidores y sensores de presion "/>
    <s v="Adecuar los puntos de instalación de medidores de caudal y presión ajustados a la técnologia implementada"/>
    <s v="Equipos medidores de caudal y presión instalados en los puntos de monitoreo"/>
    <s v="Verificación del adecuado fucionamiento de los sensores de medicion de caudal y  presion"/>
    <s v="Equipos verificados y en correcto funcionamiento"/>
    <s v="   Optimización del sistema de acueducto en los diferentes sectores de la ciudad de Valledupar  fortaleciendo la continuidad, presión del servicio y la disminución de perdidas técnicas. "/>
    <s v="Satisfacción del usuario con la optimización del servicio lo que conlleva a aumentar el recaudo"/>
    <s v="Emdupar SA ESP"/>
    <s v="Gobierno Nacional/ SSPD/Gobernacion del Cesar/ Municipio de Valledupar/ pobladores del Area urbana"/>
    <n v="2500000000"/>
    <s v="Recuersos propios, convenios interadministrativos, créditos con entidades bancarias y cooperación internacional "/>
    <s v="Definiendo cronograma de ejecución"/>
    <m/>
    <s v="Optimización del sistema de acueducto a traves de la instalación de equipos medidores de caudal y presión."/>
    <n v="0.2"/>
    <s v="SE REALIZO UN REQUERIMEINTO PARA LA COMPRA DE EQUIPOS DE MEDICIÓN DE CAUDAL,  PRESION Y VALVULAS QUE SE REQUIERAN DE AISLAMIENTO POR SECTORES_x000a_"/>
  </r>
  <r>
    <x v="128"/>
    <x v="62"/>
    <s v="Inviabilidad financiera, debido a una ineficaz, deficiente y antieconómica gestión técnica de operación y mantenimiento."/>
    <s v="Actualizar el castro de redes de acueducto de la ciudad de Valledupar y adquirir los sotfware licenciados requeridos para modelación hidraulica"/>
    <s v="Catastro de redes de acueducto actualizado y sotfware lincenciado para modelación hidraulica "/>
    <x v="5"/>
    <s v="Actualización del catastro de redes de agua potable que permita determinar el estado real  y control de las mismas  y la adquisición del sotfware licenciado con el objetivo de modelar las solicitudes de disponibilid del servicio de los diferentes tipos de usuarios. "/>
    <s v="No existe un catastro de redes actualizado, ni con un diagnóstico de los hidrantes, lo que impide desarrollar un modelo hidráulico detallado y calibrarlo de acuerdo con la realidad de la operación. No se cuenta con software licenciado  que permita realizar la modelación del sistema ante la solicitud de disponibilidades del servicio."/>
    <s v="Habitantes del area urbana del municipio de Valledupar"/>
    <s v="Actualización del catastro de redes de acueducto"/>
    <s v="Catastro de redes actualizado (Planos detallados de las caracteristicas de las redes que incluya diametro, material, y longitud)"/>
    <s v="Adquisición del sotfware licenciado - Montarlo en SIG."/>
    <s v="Capacitación y mantenimiento del catastro"/>
    <m/>
    <m/>
    <s v="Conocimiento de las condiciones y ubicación exacta de las redes de conduccion de agua potable y control al proceso de disponibilidad de servicios"/>
    <s v="Ubicación exacta de las redes en caso de mantenimiento y/o reparaciones"/>
    <s v="Emdupar SA ESP"/>
    <s v="Gobierno Nacional/ SSPD/Gobernacion del Cesar/ Municipio de Valledupar/ pobladores del Area urbana"/>
    <n v="1800000000"/>
    <s v="Recuersos propios, convenios interadministrativos, créditos con entidades bancarias y cooperación internacional "/>
    <s v="Tiempo de ejecución 10 meses"/>
    <m/>
    <s v="Catastro de redes actualizado y georeferenciado."/>
    <n v="0.3"/>
    <s v="SE ENTREGO EL REQUERIMIENTO PARA SU CONTRACACION. SOLICITUD DE COTIZACIONES  LAS CUALES FUERON RECIBIDAS Y UTILIZADAS EN LA ELABORACION DEL REQUERIMIENTO."/>
  </r>
  <r>
    <x v="129"/>
    <x v="63"/>
    <s v="Reporte mensual del avance de las actividades de limpieza y desinfección, con la restructuración de proceso y procedimientos"/>
    <s v="Diseñar Programa de Mantenimiento Preventivo de tanques de almacenamientos, redes y puntos de monitoreo de la calidad de agua en la cabecera urbana del municipio de Valledupar."/>
    <s v="Programa de Mantenimiento Preventivo de tanques de almacenamientos, redes y puntos de monitoreo de la calidad de agua en la cabecera urbana del municipio de Valledupar."/>
    <x v="5"/>
    <s v="El programa de mantenimiento preventivo permitira mantener en buen estado la infraestructura de acueducto, generando optimización en el servicio, mejorando los parametros de calidad del agua suministrada a los usurios de la entidad."/>
    <s v="Deterioro de las condiciones de calidad de agua tratada, por contaminación en la infraestructura por ausencia del procedimiento de limpieza y desinfección para tanques y tuberías de almacenamiento de agua tratada y sin un programa de mantenimiento preventivo a los puntos de monitoreo de  calidad de agua."/>
    <s v="Habitantes del area urbana del municipio de Valledupar"/>
    <s v="Realizar consultoria para determinar los niveles de estanqueidad en los tanques de almacenamiento en el municipio de Valledupar."/>
    <s v="Documento donde se determine los nives de estanqueidad de los tanques de almacenamiento."/>
    <s v="Diseñar Programa de Mantenimiento Preventivo de tanques de almacenamientos, redes y puntos de monitoreo de la calidad de agua en la cabecera urbana del municipio de Valledupar."/>
    <s v="Diseñar Programa de Mantenimiento Preventivo de tanques de almacenamientos, redes y puntos de monitoreo de la calidad de agua en la cabecera urbana del municipio de Valledupar."/>
    <s v="Implementar Programa de Mantenimiento Preventivo de tanques de almacenamientos, redes y puntos de monitoreo de la calidad de agua en la cabecera urbana del municipio de Valledupar."/>
    <s v="Tanques de almacenamiento, redes y puntos de monitoreo de la calidad del agua en optimo funcionamiento.  "/>
    <s v="Mejoras en la calidad del agua suministrada a los usuarios"/>
    <s v="Mejoras en la calificacion en los resultados del IRCA"/>
    <s v="Emdupar SA ESP"/>
    <s v="Gobierno Nacional/ SSPD/Gobernacion del Cesar/ Municipio de Valledupar/ pobladores del Area urbana"/>
    <n v="50000000"/>
    <s v="Recuersos propios, convenios interadministrativos, créditos con entidades bancarias y cooperación internacional "/>
    <s v="Definiendo cronograma de ejecución"/>
    <m/>
    <s v="Diseño del Programa de Mantenimiento Preventivo de los Tanques de Aacenamiento, Redes y Puntos de Muestreo."/>
    <n v="0.5"/>
    <s v="* SE REALIZO LOS ESTUDIOS DE PATOLOGIA Y VULNERABILIDAD SISMICA A TRAVEZ DEL CONTRATO NO 038-2025, DANDO COMO RESULTADO EL PRESUPUESTO PARA REAPARAR LOS TANQUES DE ALMACENAMIENTO (AGUAS CLARAS, LA PEDREGOSA Y LA POPA), EL CANAL DE ADUCCION Y PTAP. PARA LA VIGENCIA 2026 CONTRATAREMOS LOS MANTIMEINTOS  DE LOS DE TODAS ESTAS INFRAESTRUCURA_x000a_* ADEMAS ESTAMOS OPTIMIZANDO VARIOS SECTORES EN LA CIUDAD COMO: OPTIMIZACION REDES ACUEDUCTO BARRIO FRANCICO EL HOMBRE CON LA INSTALACION DE 1500 ML TUBERIA EN 6&quot; QUE FUE EJECUTADO._x000a_* OPTIMIZACION REDES DE ACUEDUCTO EN VILLA DARIANA CON LA INSTALACION D E 252 METROS TUBERIA 8&quot; QUE FUE EJECUTADO._x000a_"/>
  </r>
  <r>
    <x v="130"/>
    <x v="64"/>
    <s v="Incumplimiento de la regulación y normatividad aplicable en la prestación de los servicios públicos de Acueducto y Alcantarillado."/>
    <s v="Formular plan de mantenimiento preventivo a las redes de distribución de la ciudad de Valledupar."/>
    <s v="Plan de mantenimiento preventivo  de redes de distribución de la Ciudad de Valledupar."/>
    <x v="5"/>
    <s v="El Plan de Mantenimiento Preventivo de las redes de distribución  permitirá disminuir los  reportes, aumentando la eficiencia del funcionamiento del sistema, la calidad del servicio y logrando asi una disminución en costos por mantenimientos correctivos."/>
    <s v="No existe un programa de mantenimiento preventivo a la red de distribución, dado que  las intervenciones  obedece a la asignación de atención de órdenes de trabajo por las PQRS recibidas."/>
    <s v="Habitantes del area urbana del municipio de Valledupar"/>
    <s v="Diseñar del Plan de Mantenimiento Preventivo de las Redes de Distrubución."/>
    <s v="Plan de manejo y mantenimientode redes de acueducto"/>
    <s v="Implementar Plan de Mantenimiento Preventivo de las Redes de Distrubución."/>
    <s v="Plan de Mantenimiento Preventivo de las Redes de Distrubución implementado."/>
    <s v="-"/>
    <s v="-"/>
    <s v="Disminución de peticiones y quejas._x000a_Prestar un servicio de calidad que cumpla con la normatividad legal vigentes a los habitantes del area de prestación de servicio del municipio de Valledupar._x000a_Mejoras en la calificación en los resultados del IRCA._x000a_"/>
    <s v="Oportuna atención a la comunidad"/>
    <s v="Emdupar SA ESP"/>
    <s v="Gobierno Nacional/ SSPD/Gobernacion del Cesar/ Municipio de Valledupar/ pobladores del Area urbana"/>
    <s v="Proyectando costos "/>
    <s v="Recuersos propios, convenios interadministrativos, créditos con entidades bancarias y cooperación internacional "/>
    <s v="Definiendo cronograma de ejecución"/>
    <m/>
    <m/>
    <n v="1"/>
    <s v="SE ELABORÓ EL PLAN DE MANTENIMIENTO PREVENTIVO DE REDES DE ACUEUDCTO "/>
  </r>
  <r>
    <x v="131"/>
    <x v="65"/>
    <s v="Incumplimiento de la regulación y normatividad aplicable en la prestación de los servicios públicos de Acueducto y Alcantarillado."/>
    <s v="Adquirir maquinarias y herramientas que permitan la mejora en los procesos de reparacion en las redes de acueducto en el area urbana de valledupar"/>
    <s v="Compra e implementacion de cámaras endoscópicas,  _x000a_equipos geófonos, compresores, demoledores, _x000a_compactadores,_x000a_cortadoras de pavimento y motobombas"/>
    <x v="5"/>
    <s v="Con la adquisición de maquinarias y herramientas permitira mejorar los tiempos de atencion en las reparacion de las redes de acueducto y calidad de las intervenciones realizadas."/>
    <s v="No existen equipos suficientes como cámaras endoscópicas y  vibrocompactadores, y se debe reforzar equipos como  geófonos, cortadoras de pavimento y motobombas, para mejorar los tiempos de respuesta de atención de reparaciones de redes de acueducto y alcantarillado."/>
    <s v="Habitantes del area urbana del municipio de Valledupar"/>
    <s v="Estudiar los diversos equipos necesarios para la reparacion de daños "/>
    <s v="Documento que indique la viabilidad tecnica de equipos"/>
    <s v="Adquirir equipos de inspeccion, demolicion, deteccion y construccion "/>
    <s v="Compra de  cámaras endoscópicas,  vibrocompactadores_x000a__x000a_compra de equipos   geófonos_x000a__x000a_compra de cortadoras de pavimento y motobombas"/>
    <s v="Capacitar al personal sobre el uso, manejo y mantenimiento de los equipos "/>
    <s v="Manual tecnico de operación de equipos"/>
    <s v="Eficiencia en los tiempo de reparacion de daños en las redes"/>
    <s v="Pronta atencion en los arreglos ocacionados a la red"/>
    <s v="Emdupar SA ESP"/>
    <s v="Gobierno Nacional/ SSPD/Gobernacion del Cesar/ Municipio de Valledupar/ pobladores del Area urbana"/>
    <n v="500000000"/>
    <s v="Recuersos propios, convenios interadministrativos, créditos con entidades bancarias y cooperación internacional "/>
    <s v="Definiendo cronograma de ejecución"/>
    <m/>
    <m/>
    <n v="1"/>
    <s v="SE ADQUIRIERON LOS SIGUIENTES EQUIPOS Y MAQUINARIA:_x000a_- COMPRESOR NEUMATICO_x000a_- MARTILLO DEMOLEDOR_x000a_- CORTADOR+Z153+Z150"/>
  </r>
  <r>
    <x v="132"/>
    <x v="66"/>
    <s v="Inviabilidad financiera, debido a una ineficaz, deficiente y antieconómica gestión técnica de operación y mantenimiento"/>
    <s v="Adquirir un nuevo equipo succion y presion para atender oportunanmente los mantanimientos preventivos y/o correctivos en la red de alcantarillado mejorando el tiempo de atencion."/>
    <s v="Camión Succión Presión"/>
    <x v="5"/>
    <s v="Mejorar los indicadores de calidad en la prestación del servicio de alcantarillado sanitario, programando mantenimientos preventivos y reducir el tiempo de atencion en los mantenimientos correctivos."/>
    <s v="Actualmente el camion que tiene la empresa es un equipo succión  que esta obsoleto tanto en la tecnologia como en su estcrtura. Se requiere un nuveo equipo de succion a presion y optimización del vehiculo con el que se dispone."/>
    <s v="habitantes del area urbana del municipio de Valledupar"/>
    <s v="Formular la necesidad  para la compra del equipo de succion a presion con su respectiva cotización y especificaciones a tecnica."/>
    <s v="Necesidad y/o requerimiento"/>
    <m/>
    <m/>
    <m/>
    <m/>
    <s v="Mejora en los indicadores de calidad en la prestaciób del servicio de alcantarillado sanitario."/>
    <s v="Reducción en las solicitudes para atencion de los PQR por fallas en el servicio de alcantarillado."/>
    <s v="Emdupar SA ESP"/>
    <s v="Gobierno Nacional/ SSPD/Gobernacion del Cesar/ Municipio de Valledupar/ pobladores del Area urbana"/>
    <n v="4000000000"/>
    <s v="Recursos propios-Convenios interadministrativos, cooperacion internacional y creditos"/>
    <s v="Entrega del requerimiento el 17 de octubre del 2023."/>
    <m/>
    <m/>
    <n v="0.2"/>
    <s v="SE CREO LA NECESIDAD PARA LA ADQUISICION DE MAQUINARIAS Y HERRAMIENTAS QUE PERMITAN LA MEJORA EN LOS PROCESOS DE REPARACION EN LAS REDES DE ACUEDUCTO EN EL AREA URBANA DE VALLEDUPAR"/>
  </r>
  <r>
    <x v="133"/>
    <x v="67"/>
    <s v="Inviabilidad financiera, debido a una ineficaz, deficiente y antieconómica gestión técnica de operación y mantenimiento"/>
    <s v="Adquirir vehiculos tipo camionetas para  el desarrollo de las labores del area de Gestión Técnica Operativa de EMDUPAR S.A E.S.P."/>
    <s v="Vehiculos de pasajeros y carga"/>
    <x v="5"/>
    <s v="Con la adquisición de vehiculos de pasajeros y carga  para el area técnica se mejoraran los tiempos de respuesta a necesidades operativas en redes y plantas"/>
    <s v="Falencias relacionada con el desplazamiento del personal y herramientas encargado de realizar los mantenimientos de los sistemas operados por la entidad."/>
    <s v="Habitantes del area urbana del municipio de Valledupar"/>
    <s v="Formular la necesidad  para la compra de vehiculos de pasajeros y carga con su respectiva cotización y especificaciones a tecnica."/>
    <s v="Necesidad y/o requerimiento"/>
    <m/>
    <m/>
    <m/>
    <m/>
    <s v="Mejorar tiempos de atencion de reportes y/o incidencias en las redes de distribución."/>
    <m/>
    <s v="Emdupar SA ESP"/>
    <s v="Gobierno Nacional/ SSPD/Gobernacion del Cesar/ Municipio de Valledupar/ pobladores del Area urbana"/>
    <n v="1250000000"/>
    <s v="Recursos propios-Convenios interadministrativos, cooperacion internacional y creditos"/>
    <m/>
    <m/>
    <m/>
    <n v="0"/>
    <s v="SE CREO LA NECESIDAD PARA LA ADQUISICION DE MAQUINARIAS Y HERRAMIENTAS QUE PERMITAN LA MEJORA EN LOS PROCESOS DE REPARACION EN LAS REDES DE ACUEDUCTO EN EL AREA URBANA DE VALLEDUPAR"/>
  </r>
  <r>
    <x v="134"/>
    <x v="68"/>
    <s v=" Inviabilidad financiera, debido a una ineficaz, deficiente y antieconómica gestión técnica de operación y mantenimiento."/>
    <s v="Diseñar un programa sistemático para la  identificación de conexiones erradas en la cabecera urbana del municipio de Valledupar"/>
    <s v="Programa sistemático para identificación de las  conexiones erradas en la cabecera urbana del municipio de Valledupar"/>
    <x v="5"/>
    <m/>
    <s v="La entidad no dispone de un programa que permita identificar las conexiones erradas, lo que permita tener un control y seguimiento sobre las mismas."/>
    <s v="Habitantes del area urbana del municipio de Valledupar"/>
    <s v="Diseñar un programa sistemático para identificación y de conexiones erradas"/>
    <s v="Programa conexiones erradas cabecera urbana del municipio de Valledupar"/>
    <s v="Ejecutar las actividaddes definidas en el Programa de Conexiones Erradas."/>
    <s v="Identificacion de conexiones erradas en el area de prestación del servicio de la entidad."/>
    <m/>
    <m/>
    <m/>
    <m/>
    <s v="Emdupar SA ESP"/>
    <s v="Gobierno Nacional/ SSPD/Gobernacion del Cesar/ Municipio de Valledupar/ pobladores del Area urbana"/>
    <m/>
    <s v="Recursos propios"/>
    <m/>
    <m/>
    <m/>
    <n v="0"/>
    <s v="EL DISEÑO DEL PROGRAMA DE CONEXIONES ERRADAS YA FUE ELABORADO. FALTA LA APROBACION POR PARTE DE GERENCIA."/>
  </r>
  <r>
    <x v="135"/>
    <x v="69"/>
    <s v="Inviabilidad financiera, debido a una ineficaz, deficiente y antieconómica gestión técnica de operación y mantenimiento."/>
    <s v="Diseñar y adecuar el laboratorio de pruebas basicas  en la PTAR El Salguero de la ciudad de Valledupar."/>
    <s v="Laboratorio de pruebas basicas en la Planta de Tratamiento de Aguas Residuales de la ciudad de Valledupar._x000a_Estandarización  de los procesos  en la PTAR El Salguero, incluyendo la implementación del Manual de Operación."/>
    <x v="5"/>
    <s v="Mejorar los parámetros de calidad exigidos por la normatividad vigente en materia de vertimientos, con el objetivo de reducir la liquidación de la Tasa Retributiva, el cumplimiento de los instrumentos ambientales aprobados por la Autoridad Ambiental del Departamento – CORPOCESAR, tales como el  Plan de Saneamiento Manejo de Vertimientos (PSMV) y Plan de Manejo Ambiental (PMA) y evaluar permanentemente  el funcionamiento del sistema de tratamiento con la finalidad de disminuir costos."/>
    <s v="No existen el laboratorio de pruebas basicas  ni la estandarización de los procesos en la Planta de Tratamiento de Aguas residules que permita evaluar la eficiencia del sistema, con el fin de realizar control y seguimiento permanente. "/>
    <s v="Habitantes del area urbana del municipio de Valledupar._x000a_Población ubicada agua abajo del vertimiento de la PTAR El Salguero."/>
    <s v="Diseño y adeacuación del laboratorio de pruebas basicas en la Planta de Tratamiento de Aguas Residuales El Salguero."/>
    <s v="Laboratorio en la Planta de Tratamiento de Aguas Residuales El Salguero."/>
    <s v="Estanzarización de los procesos en la Planta de Tratamiento de Aguas Residuales El Salguero."/>
    <s v="Control y seguimiento permanente para evaluar la eficiencia del sistema."/>
    <s v="Implmentación del Laboratorio de pruebas basicas en la Planta de Tratamiento de Aguas Residuales."/>
    <s v="Laboratorio de pruebas basicas en la PTAR El Salguero implementado."/>
    <s v="Evaluación del proceso de tratamiento de las aguas residuales de la ciudad de Valledupar._x000a_Control y seguimiento de los parametros en cada proceso del tratamiento del agua residual._x000a_Disminuir la concentración de los parametros de carga contaminnate."/>
    <s v="Cumplimiento de las obligaciones ambientales."/>
    <s v="Emdupar SA ESP"/>
    <s v="Gobierno Nacional/ SSPD/Gobernacion del Cesar/ Municipio de Valledupar/ pobladores del Area urbana"/>
    <n v="50000000"/>
    <s v="Recursos propios-Convenios interadministrativos, cooperacion internacional y creditos"/>
    <m/>
    <m/>
    <m/>
    <n v="1"/>
    <s v="CONSTRUCCION TERMINADA DEL LABORATORIO Y AREAS HUMEDA.  C-011 DEL 2024"/>
  </r>
  <r>
    <x v="136"/>
    <x v="70"/>
    <s v="Inviabilidad financiera, debido a una ineficaz, deficiente y antieconómica gestión técnica de operación y mantenimiento."/>
    <s v="Adecuar e implementar el laboratorio de pruebas basicas  en la PTAR El Salguero de la ciudad de Valledupar."/>
    <s v="Laboratorio de pruebas basicas en la Planta de Tratamiento de Aguas Residuales de la ciudad de Valledupar._x000a_Estandarización  de los procesos  en la PTAR El Salguero, incluyendo la implementación del Manual de Operación."/>
    <x v="5"/>
    <s v="Mejorar los parámetros de calidad exigidos por la normatividad vigente en materia de vertimientos, con el objetivo de reducir la liquidación de la Tasa Retributiva, el cumplimiento de los instrumentos ambientales aprobados por la Autoridad Ambiental del Departamento – CORPOCESAR, tales como el  Plan de Saneamiento Manejo de Vertimientos (PSMV) y Plan de Manejo Ambiental (PMA) y evaluar permanentemente  el funcionamiento del sistema de tratamiento con la finalidad de disminuir costos."/>
    <s v="No existen el laboratorio de pruebas basicas  ni la estandarización de los procesos en la Planta de Tratamiento de Aguas residules que permita evaluar la eficiencia del sistema, con el fin de realizar control y seguimiento permanente. "/>
    <s v="Habitantes del area urbana del municipio de Valledupar._x000a_Población ubicada agua abajo del vertimiento de la PTAR El Salguero."/>
    <s v="Diseño y adeacuación del laboratorio de pruebas basicas en la Planta de Tratamiento de Aguas Residuales El Salguero."/>
    <s v="Laboratorio en la Planta de Tratamiento de Aguas Residuales El Salguero."/>
    <s v="Estanzarización de los procesos en la Planta de Tratamiento de Aguas Residuales El Salguero."/>
    <s v="Control y seguimiento permanente para evaluar la eficiencia del sistema."/>
    <s v="Implmentación del Laboratorio de pruebas basicas en la Planta de Tratamiento de Aguas Residuales."/>
    <s v="Laboratorio de pruebas basicas en la PTAR El Salguero implementado."/>
    <s v="Evaluación del proceso de tratamiento de las aguas residuales de la ciudad de Valledupar._x000a_Control y seguimiento de los parametros en cada proceso del tratamiento del agua residual._x000a_Disminuir la concentración de los parametros de carga contaminnate."/>
    <s v="Cumplimiento de las obligaciones ambientales."/>
    <s v="Emdupar SA ESP"/>
    <s v="Gobierno Nacional/ SSPD/Gobernacion del Cesar/ Municipio de Valledupar/ pobladores del Area urbana"/>
    <n v="150000000"/>
    <s v="Recursos propios-Convenios interadministrativos, cooperacion internacional y creditos"/>
    <m/>
    <m/>
    <m/>
    <n v="0.5"/>
    <s v="CONSTRUCCION TERMINADA DEL LABORATORIO Y AREAS HUMEDA.  C-011 DEL 2024"/>
  </r>
  <r>
    <x v="137"/>
    <x v="71"/>
    <s v="Ineficiente o Inexistente gestión en la administración y control del recurso financiero."/>
    <s v="Garantizar la planeación financiera de los ingresos obtenidos via tarifa para destinarlo según la ejecución de gastos administrativos, operativos, inversiones y tasas ambientales."/>
    <s v="SERVICIO_x000a_La Gestión Comercial debera contratar la actualización particular de las tarifas, que permitan dar una solución al problema encontrado._x000a_"/>
    <x v="6"/>
    <s v="Se reforzara las competencias técnicas tarifarias que permitan a los funcionarios de la Empresa, realizar la planeación financiera adecuada y se obtendra mediante una firma contratista experta en tarifa la revisión y posible aumento de los Costos medios de referencia."/>
    <s v=" La planeación financiera de la empresa por cada uno de los servicios prestados redunda en coberturas de los costos, los gastos y las inversiones dentro del nuevo proceso del plan de acción. Se tendría un conocimiento amplio y oportuno de las necesidades de recursos y la manera de sustentarlos vía ajustes en las diferentes áreas. _x000a_Construcción proyecciones financieras y flujo de caja por servicio y por componente tarifario."/>
    <s v="Emdupar S.A. E.S.P."/>
    <s v="Capacitar al personal inmerso en actividades de decisión que impacten las tarifas en el conocimiento regulatorio para su desarrollo y ejecución y asi poder designar lideres profesionales encargados del manejo de la información por gestión."/>
    <s v="Capacitación en Servicios Públicos (Acueducto y Alcantarillado) y Tarifas"/>
    <s v="Hacer la planeación por ingresos de la tarifa – costos administrativos, costos operativos generales, costos operativos particulares, inversiones, tasas ambientales y otros recursos "/>
    <s v="Planeación Financiera"/>
    <s v="Las decisiones financieras se tomaran en base a las ejecucion de los recursos de ingreso según los costos medio de referencia, que permitiran tomar desiciones que aseguren la suficiencia financiera  "/>
    <s v="Marco Tarifario"/>
    <s v="Ajuste de Tarifas"/>
    <s v="Mayores Ingresos e inversiones."/>
    <s v="Agente Especial, Gestión de Planeación, Gestión Comercial, Gestión Financiera, Gestión Juridica, Gestión Técnica, Gestión Humana."/>
    <s v="Usuarios de la Entidad"/>
    <s v="Por Cuantificar"/>
    <s v="Fondo Empresarial"/>
    <m/>
    <s v="Ejecución de Ingresos via Tarifa/ Ejecucion de Gastos"/>
    <s v="Realizar la actualización del Marco Tarifario, la adquisición del software que garantice el manejo de los ingresos bajo tarifas, Establecer la División de Costos ABC de la Entidad y  capacitar al personal que hace parte del comité SUI con la finalidad de delegar lideres por gestión encargados de el manejo y ejecución de los ingresos obtenidos vias Tarifas"/>
    <n v="0"/>
    <s v="A la fecha se espera de la Gestión Comercial, la actualizacion del marco tarifario, para poder realizar la planeación de los ingresos."/>
  </r>
  <r>
    <x v="138"/>
    <x v="72"/>
    <s v="Ineficiente o Inexistente gestión en la administración y control del recurso financiero."/>
    <s v="Implementar acciones que permitan administrar los recursos para lograr la sostenibilidad financiera de la Empresa."/>
    <s v="niguno "/>
    <x v="6"/>
    <s v="Mediante la debida planeación financiera, se garantizaria el uso eficiente de los recursos obtenidos mediante el recaudo logrando la sostenibilidad financiera."/>
    <s v="Mediante las acciones realizadas por la gestión comercial que conlleven a incrementar el recaudo, la Empresa lograria generar acciones que permitan la sostenibilidad financiera requerida y asi poder cumplir con las obligaciones misionales, como tambien con las inversiones necesarias para la optimización del servicio._x000a_"/>
    <s v="EMDUPAR S.A. E.S.P. y USUARIOS"/>
    <s v="Realizar la planeación financiera de la Entidad."/>
    <s v="Implementar las estrategias que conlleven a hacer buen uso de los recursos mediante programación de pagos e inversiones."/>
    <s v="Establecer mesas de trabajo entre la Gestión Financiera y la Gestión Comercial."/>
    <s v="Informe de resultados  sobre las actividades generadas para el incremento del recaudo. "/>
    <s v="Generar alertas a la Gerencia de la Empresa sobre el recaudo de la Entidad."/>
    <s v="Entregar los informes de las gestiones realizadas para la toma de decisiones"/>
    <s v="Administración del recaudo."/>
    <s v="Mejoramiento del servicio mediante obras e inversiones"/>
    <s v="Agente especial, Gestión financiera, Planeación  y Gestión comercial "/>
    <s v="Los usuarios "/>
    <m/>
    <m/>
    <s v="Permanente "/>
    <s v="Ejecución de Ingresos via Tarifa/ Ejecucion de Gastos"/>
    <s v="Sostenibilidad financiera y ejecución de inversiones para mejorar la prestación del servicio a la comunidad. "/>
    <n v="1"/>
    <s v="Se realizo Proyección financiera sobre los ingresos establecidos por gestión comercial a traves del recaudo"/>
  </r>
  <r>
    <x v="139"/>
    <x v="73"/>
    <s v="Ineficiente o Inexistente gestión en la administración y control del recurso financiero."/>
    <s v="Emplear mecánismos de seguimiento y control a la planificación estrategica de la organización."/>
    <s v="ninguno"/>
    <x v="6"/>
    <s v="Al realizar la planeación Financiera de los recursos se lograria el control de los ingresos de la Entidad teniendo como base el flujo de caja proyectado y mensualizado  y asi cumplir con  las obligaciones y necesidades de la Empresa."/>
    <s v="Este proyecto permite a la Entidad, realizar la planeacion y el control sobre sus recursos en el ambito laboral."/>
    <s v="EMDUPAR S.A.E.S.P."/>
    <s v="Realizar la planeación financiera de la Entidad."/>
    <s v="Implementar las estrategias que conlleven a hacer buen uso de los recursos mediante programación de pagos de obligaciones laborales."/>
    <s v="Establecer mesas de trabajo en equipo entre la Gestión financiera y Gestión humana para la planeación del recurso humano."/>
    <s v="Informes de las actividades realizadas para el control de los costos laborales."/>
    <s v="Generar alertas a la Gerencia sobre los costos laborales de la Empresa "/>
    <s v="Generación de informes para la toma de decisiones. "/>
    <s v="Control de los costos laborales."/>
    <s v="Mayor eficiencia en el uso de los recursos"/>
    <s v="Agente Especial, Planeación, Gestión Humana, Gestión Financiera."/>
    <s v="Sindicatos de la Entidad."/>
    <m/>
    <m/>
    <s v="Permanente "/>
    <s v="Ingresos Via Tarifa (CMA - CMO)/ Gastos Laborales "/>
    <s v="Realizar el control de los recursos para lograr el equilibrio financiero."/>
    <n v="1"/>
    <s v="Actualmente se viene realizando un trabajo conjunto entre las areas involucradas (Gestión Humana - Gestión Financiera) para asi calcular  y controlar los costos y gastos laborales de la Entidad, logrando asi la planeación financiera."/>
  </r>
  <r>
    <x v="140"/>
    <x v="74"/>
    <s v="Ineficiente o Inexistente gestión en la administración y control del recurso financiero."/>
    <s v="Implementar mecanismos de seguimiento y control al manejo de los costos de operación y mantenimiento de la Gestión Tecnica de la Entidad."/>
    <s v="ninguno"/>
    <x v="6"/>
    <s v="Mediante la ejecución de estrategias encaminadas a la optimización de los materiales implementados para la prestación del servicio de la Entidad, se lograria obtener una mayor eficacia en la planeación de los recursos de la Empresa."/>
    <s v="Este proyecto permite a la Entidad, realizar la planeacion y el control sobre sus recursos para el costo de los materiales ."/>
    <s v="EMDUPAR S.A. E.S.P."/>
    <s v="Control de costos de materiales, mediante la planeación de las actividades a realizar por la Gestión Técnica Operativa de la Entidad._x000a__x000a_"/>
    <s v="Reducción de los costos de materiales. "/>
    <s v="Establecer mesas de trabajo en equipo entre la Gestión financiera y Gestión Técnica Operativa para la planeación de los recursos para los costos de materiales."/>
    <s v="Informes de las actividades realizadas para el control de los costos operativos."/>
    <s v="Generar alertas a la Gerencia sobre los costos operativos de la Empresa "/>
    <s v="Generación de informes para la toma de decisiones. "/>
    <s v="Menores costos operativos."/>
    <s v="Mayor eficiencia en el uso de los recursos"/>
    <s v="Agente Especial, Planeación, Gestión Técnica Operativa Y Gestión Financiera"/>
    <s v="Usuarios de la Entidad"/>
    <m/>
    <m/>
    <s v="Permanente "/>
    <s v="Ingresos Via Tarifa (CMO)/ Gastos en Materiales "/>
    <s v="Realizar el control de los recursos para lograr el equilibrio financiero."/>
    <n v="1"/>
    <s v="Actualmente se viene realizando un trabajo conjunto entre las areas involucradas  (Gestión Técnica - Gestión Financiera) para calcular los costos y gastos en suministro de materiales para ejecutar las labores misionales de la Entidad, logrando asi la planeación financiera."/>
  </r>
  <r>
    <x v="141"/>
    <x v="75"/>
    <s v="Ineficiente o Inexistente gestión en la administración y control del recurso financiero."/>
    <s v="Implementar mecánismos de seguimiento y control en la planificación y ejecución de la inversiones de la Entidad."/>
    <s v="ninguno"/>
    <x v="6"/>
    <s v="Mediante la ejecución de mecanismos que permitan generar el control sobre los recursos de la Entidad y la planeación de las inversiones del POIR se podrian ejecutar las obras que beneficien a la comunidad mediante la prestación optima del servicio."/>
    <s v="Este proyecto permite a la Entidad, realizar la planeacion y el control sobre sus recursos para el cumplimiento de las inversiones marcadas en el marco tarifario."/>
    <s v="USUARIOS"/>
    <s v="Seguimiento y control de los ingresos destinados especificamente a la ejecución de las inversiones del POIR"/>
    <s v="Utilización de los recursos destinados para la ejecución de las inversiones en la ciudad de Valledupar."/>
    <s v="Garantizar la provisión de los recursos destinados para las inversiones mediante una Entidad Fiduciaria o Patrimonio Autónomo."/>
    <s v="Creación de Contrato con Entidad Fiduciaria o Patrimonio Autónomo para control de los recursos con destinación en Inversiones."/>
    <s v="Establecer mesas de trabajo en equipo entre la Gestión financiera, Planeación  y Gestión Técnica Operativa para la destinación y ejecución de los recursos para las inversiones de la Entidad."/>
    <s v="Informes de las actividades realizadas para el control, planeación y ejecución de las inversiones para la alta gerencia y la toma de decisiones."/>
    <s v="Excelencia empresarial con el cumplimiento de las inversiones y metas regulatorias"/>
    <s v="Mayor eficiencia en el uso de los recursos"/>
    <s v="Agente Especial, Planeación, Gestión Técnica Operativa Y Gestión Financiera"/>
    <s v="Usuarios de la Entidad"/>
    <m/>
    <m/>
    <s v="Permanente "/>
    <s v="Ejecución de Ingresos Via Tarifa (CMI)/Inversiones Realizadas"/>
    <s v="Realizar el control de los recursos para lograr el equilibrio financiero."/>
    <n v="1"/>
    <s v="Teniendo en cuenta los proyectos priorizados entre las areas involucradas (Gestión Técnica - Gestión de Planeación - Gestión Financiera) se realizan los calculos sobre los costos y gastos en la ejecución de inversiones requeridas por la Entidad, realizando el provisionamiento de los recursos necesarios para cumplir con el POIR y lograr asi la planeacion financiera de la Entidad."/>
  </r>
  <r>
    <x v="142"/>
    <x v="76"/>
    <s v="Ineficiente o Inexistente gestión en la administración y control del recurso financiero."/>
    <s v="Realizar la planeación financiera para la apropiación de recursos destinados a la gestión del programa de mantenimientos de los activos de la Entidad."/>
    <s v="SERVICIO _x000a_Mantenimiento de los Activos de La Empresa."/>
    <x v="6"/>
    <s v="Mediante la planeación de los recursos para realizar el plan de mantenimiento de los activos de la Empresa, se lograria mejorar el estado de la infraestructura de los mismos."/>
    <s v="Con la implementación de un programa de optimización de activos, que incluyan mantenimientos correctivos, rehabilitación y construcción de infraestructura complementaria se garantizara el cumplimiento de las normas establecidas, como tambien evitar el deterioro de la infraestructura que implica costos futuros no cuantificados en rehabilitaciones en las propiedades, plantas y equipos de la Entidad."/>
    <s v="EMDUPAR S.A. E.S.P."/>
    <s v="Definición presupuestal de los recursos necesarios para el mantenimiento de la infraestructura de Servicio de  la Entidad."/>
    <s v="Apropiación de los recursos para el mantenimiento de las redes de Acueducto y Alcantarillado  de la Entidad."/>
    <s v="Definición presupuestal de los recursos necesarios para el mantenimiento de las sedes y edificios administrativos"/>
    <s v="Apropiación de los recursos para el mantenimiento de la sede administrativa y plantas de tratamiento (PTAP y PTAR)"/>
    <s v="Establecer mesas de trabajo en equipo entre la Gestión financiera, Planeación  y Gestión Técnica Operativa para la destinación y ejecución de los recursos para el plan de Mantenimiento de la Entidad."/>
    <s v="Informes de las actividades realizadas para el control, planeación y ejecución del plan de mantenimiento de la Entidad."/>
    <s v="Sostenibilidad financiera al contar con una gestión de activos, generación de programas  preventivos de mantenimiento."/>
    <s v="Menores impactos a futuro por costos de rehabilitación"/>
    <s v="Agente Especial, Planeación, Gestión Técnica Operativa Y Gestión Financiera"/>
    <s v="Empleados de la Entidad, Usuarios."/>
    <s v="Por Cuantificar"/>
    <s v="Fondo Empresarial  y/o Recursos Propios"/>
    <s v="Permanente "/>
    <s v="Ingresos Via Tarifa (CMO)/ Gastos en Mantenimiento "/>
    <s v="Realizar el control de los recursos para lograr el equilibrio financiero."/>
    <n v="1"/>
    <s v="Actualmente se viene realizando un trabajo conjunto entre las areas involucradas  (Gestión Técnica - Gestión Financiera) para calcular los costos y gastos en los mantenimientos requeridos por la Entidad, logrando asi la planeación financiera."/>
  </r>
  <r>
    <x v="143"/>
    <x v="77"/>
    <s v="Ineficiente o Inexistente gestión en la administración y control del recurso financiero."/>
    <s v="Provisionar los recursos para darle cumplimiento a las obligaciones generadas por las contingencias establecidas por la Gestión Júridica sobre los posibles riesgos judiciales de la Entidad a causa de daños a terceros._x000a_"/>
    <s v="ninguno"/>
    <x v="6"/>
    <s v="Mediante la planeación de los recursos se lograria dar el cumplimiento a las contingencias generadas por los posibles riesgos judiciales generados a terceros por  la Empresa."/>
    <s v="Este proyecto permite a la Entidad, realizar la planeacion y el control sobre sus recursos para el cumplimiento de las contigencias en contra de la Entidad."/>
    <s v="EMDUPAR S.A. E.S.P."/>
    <s v="Establecer un procedimiento de registro contable de las contingencias bajo las normas contables vigentes de acuerdo a la información generada y suministrada por la Gestión Júridica de la Entidad."/>
    <s v="Registros contables reales que permitan medir el impacto que generan las provisiones en los estados financieros"/>
    <s v="Establecer mesas de trabajo en equipo entre la Gestión financiera, Contralor y Gestión Júridica para determinar las cuantias de la provisión por contingencias."/>
    <s v="Informes de las actividades realizadas para el control, y registro de las estimaciones de las contingencias que se puedan generar en la Entidad."/>
    <s v="Generar alertas a la Gerencia sobre las posibles contigencias que afectarian la sostenibilidad financiera de la Entidad."/>
    <s v="Generación de informes para la toma de decisiones. "/>
    <s v="Conocimiento y definición de los riesgos contingentes a cargo de la empresa"/>
    <s v="Mayor eficiencia en el uso de los recursos"/>
    <s v="Agente Especial, Contralor, Gestión Júridica y Gestión Financiera."/>
    <s v="Terceros, Usuarios"/>
    <m/>
    <m/>
    <s v="Permanente "/>
    <s v="Provisionamiento Recursos (CMA)/ Gastos en Contingencias Júridicas. "/>
    <s v="Realizar el control de los recursos para lograr el equilibrio financiero."/>
    <n v="1"/>
    <s v="Provisionamiento de los recursos con relacion al informe enviado por gestion juridica para representacion dentro de los estados financieros de la vigencia "/>
  </r>
  <r>
    <x v="144"/>
    <x v="78"/>
    <s v="Ineficiente o Inexistente gestión en la administración y control del recurso financiero."/>
    <s v="Analizar la información existente en los estados financieros para realizar un saneamiento contable y de esta forma reflejar la realidad financiera de la Empresa._x000a_"/>
    <s v="SERVICIO_x000a_Contratación de Consultoria para Diagnostico de situacion contable, financiera  y fiscal, saneamiento contable, levantamiento de procedimientos, politica contable, costos ABC."/>
    <x v="6"/>
    <s v="Con la realización de las actividades de saneamiento contable, se lograria darle razonabilidad a las cifras contempladas en los estados financieros de la Entidad."/>
    <s v="Dado que los estados financieros no reflejan la situación real contable es indispensable el estudio propuesto de saneamiento contable y contar con un sistema tecnológico actualizado que se integre con las demás áreas de la empresa las cuales alimentan el area financiera"/>
    <s v="EMDUPAR S.A. E.S.P."/>
    <s v="Identificar las fuentes de recurso del saneamiento contable propuesto."/>
    <s v="Consultoria para diagnostico de situación contable, financiera y fiscal, saneamiento contable, levantamiento de procedimientos, politica contable y costos ABC."/>
    <s v="Implementación de sistema de información actualizado que garantice la seguridad de la información de la Entidad."/>
    <s v="Software Financiero"/>
    <m/>
    <m/>
    <s v="Confiabilidad de la información financiera y contable"/>
    <s v="Articulación de los procesos y procedimientos, gestión de activos, inventarios, contabilidad y gestión operativa."/>
    <s v="Agente Especial y Gestión Financiera."/>
    <s v="Usuarios de la Información"/>
    <s v="Por Cuantificar"/>
    <s v="Fondo Empresarial  y/o Recursos Propios"/>
    <m/>
    <s v="Estado financiero de la Entidad."/>
    <s v="Saneamiento Contable, financiero y fiscal."/>
    <n v="0.9"/>
    <s v="Durante la vigencia 2024 se ejecuto la primera fase del contrato de saneamiento contable en donde se diagnostico la situación actual financiera de la entidad, lo cual motivo para que en la vigencia 2025 se realizara la segunda fase dando como resultado del proceso ajustes significativos en conciliaciones bancarias, cuentas por cobrar, provisiones por deterioro, Propiedad, Planta y Equipo, convenios interadministrativos, pasivos y patrimonio. Dichos ajustes incluyeron la depuración de recursos de uso restringido, el reconocimiento y reversión de deterioros de cartera conforme a la Sección 11 de la NIIF para las PYMES, la corrección de depreciaciones acumuladas y vidas útiles bajo la Sección 17, así como reclasificaciones patrimoniales derivadas del análisis del capital social y de los convenios interadministrativos. En consecuencia, los estados financieros para la vigencia 2025 reflejan una situación más razonable, consistente y alineada con la normatividad vigente."/>
  </r>
  <r>
    <x v="145"/>
    <x v="79"/>
    <s v="Ineficiente o Inexistente gestión en la administración y control del recurso financiero."/>
    <s v="Valorar el inventario de propiedad, planta y equipo, con el fin de cuantificar el patrimonio real de la Empresa._x000a_"/>
    <s v="SERVICIO_x000a_Contratación para la valoración de los activos de la Empresa. "/>
    <x v="6"/>
    <s v="Con la realización del inventario se lograra medir el deterioro de los activos  y asi  reflejar la real situación financiera de la Empresa."/>
    <s v="Con el fin de evitar las Imprecisiones en la información de valoración de activos aplicados al estudio tarifario, como tambien el deterioro y depreciación de los bienes de la empresa se debe la consultoria de especializados en el tema y asi obtener insumos validos para la cuantificación real de los activos que impactan los Estados Financieros de la Entidad.  "/>
    <s v="EMDUPAR S.A. E.S.P."/>
    <s v="Identificar las fuentes de recursos para la valoración de los activos"/>
    <s v="Contrato de Valoración de Activos "/>
    <s v="Realizar los ajustes del saneamiento contable dentro de los estados financieros"/>
    <s v="Estado Financieros que reflejan la razonabilidad financiera de la Empresa."/>
    <m/>
    <m/>
    <s v="Articulación de los procesos y procedimientos, gestión de activos, inventarios, contabilidad y gestión operativa."/>
    <s v="Eficiencia en la gestión empresarial en el saneamiento de las finanzas"/>
    <s v="Agente Especial, Contralor, Gestión Tecnica y Gestión Financiera."/>
    <s v="Usuarios de la Información"/>
    <s v="Por Cuantificar"/>
    <s v="Fondo Empresarial  y/o Recursos Propios"/>
    <m/>
    <s v="Elaboración de Inventario y Valoración de Activos."/>
    <s v="Valoración de Activos reales incluidos en los Estados Financieros "/>
    <n v="0"/>
    <s v="A la fecha se espera de la Gestión de Planeación, para que pueda realizar la valoracion de los activos de la Empresa,  y asi poder incluir valor real dentro de los estados financieros de la vigencia."/>
  </r>
  <r>
    <x v="146"/>
    <x v="80"/>
    <s v="Ineficiente o Inexistente gestión en la administración y control del recurso financiero."/>
    <s v="Identificar, Documentar y Certificar las acreencias generadas por la Entidad antes de la Intervención de la Superintendencia de Servicios Públicos Domiciliarios._x000a_"/>
    <s v="ninguno"/>
    <x v="6"/>
    <s v="Conciliar las cuentas pretoma entre el area de tesoreria y contabilidad para que se pueda reflejar la verdadera situación economica de la Empresa Previa Revisión y Certificación por parte del Contralor de la Entidad"/>
    <s v="Con esta acción se lograria identificar las deudas con terceros generados antes de la intervención de la Superintendencia de Servicios Públicos y asi poder realizar la planeación financiera de la Entidad logrando reflejar el pasivo real de la misma._x000a_"/>
    <s v="EMDUPAR S.A. E.S.P."/>
    <s v="Identificación de las acreencias mediante la conciliacion realizada entre las areas de contabilidad y tesoreria "/>
    <s v="Partidas conciliadas"/>
    <s v="Documentación de las acreencias."/>
    <s v="Ordenes de Pago debidamente legalizadas con soportes , las cuales deben ser revisadas y certificadas por el contralor de la Entidad"/>
    <s v="Archivo en cadena de custodia de las cuentas Pretoma"/>
    <s v="Manejo de la información contable bajo custodia de tesoreria durante dos años."/>
    <s v="Confiabilidad de la información financiera y contable"/>
    <s v="Eficiencia en la gestión empresarial en el saneamiento de las finanzas"/>
    <s v="Agente Especial, Contralor y Gestión Financiera."/>
    <s v="Terceros, Proveedores, Usuarios"/>
    <m/>
    <s v="Fondo Empresarial  y/o Recursos Propios"/>
    <m/>
    <s v="Cuentas Pretoma Contabilidad/Cuentas Pretoma Tesoreria "/>
    <s v="Organización y custoria de las cuentas por pagar -Pretoma"/>
    <n v="1"/>
    <s v="Se realizaron las depuraciones necesarias para llevar al saldo real de las cuentas por pagar entre contabilidad y tesoreria, Durante el mes de mayo de 2025 se logro identificar y conciliar la mayor parte de las cuentas pre toma quedando solo 3 acreedores pendientes, por lo anterior se realizo el envio de 84 certificaciones firmadas a la SSPD para poder adelantar las acciones pertinentes."/>
  </r>
  <r>
    <x v="147"/>
    <x v="81"/>
    <s v="Ineficiente o Inexistente gestión en la administración y control del recurso financiero."/>
    <s v="Definir e implementar los mecanismos para reducir la carga impositiva mediante la planeación tributaria de la Entidad."/>
    <s v="SERVICIO_x000a_Contratación del asesor tributario"/>
    <x v="6"/>
    <s v="Actualmente la Empresa requiere implementar la planeación tributaria con el fin de lograr disminuir los riesgos fiscales y atender las recomendaciones para la disminución de la carga impositiva. "/>
    <s v="Mediante la implementación de la planeación tributaria, se cumpliria oportuna y adecuadamente con las obligaciones formales, se aplicaria la normatividad vigente y se disminuiria el riesgo tributario de la Organización, lo cual garantizaria mayor efectividad en la toma de las decisiones para la Empresa."/>
    <s v="EMDUPAR S.A. E.S.P."/>
    <s v="Establecer  los  mecanismos para Optimizar la carga fiscal. Mejorar el flujo de caja y aumentar la rentabilidad de sus operaciones"/>
    <s v="Contratación de asesor tributario"/>
    <m/>
    <m/>
    <m/>
    <m/>
    <s v="Eficiencia en la gestión empresarial en el saneamiento de las finanzas"/>
    <s v="Confiabilidad de la información financiera y contable"/>
    <s v="Agente Especial, Contralor y Gestión Financiera."/>
    <s v="Usuarios de la Información y DIAN"/>
    <s v="7.000.000 mensual ( estimado )"/>
    <s v="Fondo Empresarial  y/o Recursos Propios"/>
    <m/>
    <s v="No. de declaraciones presentadas / Total de declaraciones a presentar"/>
    <s v="Contratación  de  un  asesor tributario"/>
    <n v="1"/>
    <s v="Durante la vigencia 2024 y lo que va de la vigencia 2025, la empresa ha contado con un asesor tributario encargado de apoyar a la Gestión Administrativa y Financiera  en la planeación tributaria, presentando las declaraciones de manera  oportuna y adecuada, aplicando la normatividad vigente y disminuyendo los riesgos tributario de la Organización."/>
  </r>
  <r>
    <x v="148"/>
    <x v="82"/>
    <s v="Ineficiente o Inexistente gestión en la administración y control del recurso financiero."/>
    <s v="Adquirir un software integral que tenga la capacidad de manejar la información de manera eficaz y segura de tal forma que genere agilidad y confiabilidad en los procesos de la Gestión Financiera."/>
    <s v="Software Financiero"/>
    <x v="6"/>
    <s v="Con la adquisición de un software integral financiero  que permita la toma de decisiones acertivas en pro de mejoras para la Empresa."/>
    <s v="Mediante la adquisición de un software que permita integrar toda la información empresarial (todas las area de la empresa) se lograría obtener información unificada, veraz y oportuna para la toma de decisiones y Estados Financieros que reflejen la real situación financiera de la Entidad. "/>
    <s v="EMDUPAR S.A. E.S.P."/>
    <s v="Adquisición de un Software que permita la integración de todos los procesos que generen información con el area financiera."/>
    <s v="Software Financiero"/>
    <m/>
    <m/>
    <m/>
    <m/>
    <s v="Articulación de los procesos y procedimientos con todas las areas de la entidad."/>
    <s v="Conocimiento en tiempo real de la situación financiera de la empresa, para toma de decisiones,"/>
    <s v="Agente Especial, División de Sistemas, Areas involucradas y Gestión Financiera."/>
    <s v="Usuarios de la Información"/>
    <s v="Por Cuantificar"/>
    <s v="Fondo Empresarial  y/o Recursos Propios"/>
    <s v="Permanente "/>
    <s v="Implementación de Software Financiero"/>
    <s v="una  coordinacion eficiente"/>
    <n v="0.1"/>
    <s v="La División de Sistemas de Información esta en tramite para la adquisición del nuevo software financiero que cumpla con las caracteristicas necesarias y que genere confiabilidad en la información suministrada. "/>
  </r>
  <r>
    <x v="149"/>
    <x v="83"/>
    <s v="Vulnerabilidad juridica con posibilidad de generar riesgos y materialización de los  mismos en condenas."/>
    <s v="Controlar y hacer seguimiento al os procesos judiciales, con el fin de mitigar los risgos de condenas ."/>
    <s v="Plataforma de vigilancia y  egimiento de procesos judiciales"/>
    <x v="7"/>
    <s v="obtendrá   información diaria  por parte del contratista, de manera virtual a través de  plataforma judicial, haciendo  el seguimiento y recolección  de la información  de la actuaciones  judiciales  de los procesos en los cuales  tenga interés  la entidad, así como la obtención de piezas procesales  que conformen el expediente  judicial emanado de la autoridad de conocimiento, de las novedades  que son notificadas  por Estado, Edicto de sentencia, fijación en lista o traslado. Información en tiempo real del estado actual  de los procesos judiciales_x000a_. _x000a_"/>
    <s v="_x000a__x000a_Emdupar SA ESP  debe contar con una plataforma de vigilancia de los procesos judiciales, con el  fin de fortalecer el control y seguimiento de los procesos judiciales, minimizando los riesgos de carácter jurídico que van en detrimento de la entidad"/>
    <s v="Todos los procesos jurídicos  de la empresa EMDUPAR SA ESP"/>
    <s v="Solicitud de 2 Cotizaciones, con persona natural o jurídca  que preste el servicio de vigilanca de procesos judiciales a través de una plataforma ._x000a_"/>
    <s v="Contrato de prestación de servicios de plataforma de vigilancia de procesos judiciales con persona natural."/>
    <s v="Capacitación manejo de la plataforma de vigilancia de procesos"/>
    <s v="Cumplimiento del objetivo con la puesta en marcha de la vigilancia de los procesos. "/>
    <m/>
    <m/>
    <s v="Control en el desarrollo de la litigiosidad de la entidad, logrando minimizar los riesgos  sobre condenas contra la entidad. "/>
    <m/>
    <s v="Profesionales universitarios oficina jurídica"/>
    <s v="Abogados externos"/>
    <s v="$2.900.000 (3meses y 1/2) "/>
    <m/>
    <s v="15/9/2023, en trámite enla oficina de contratación para suscripción del contrato con Lupa Jurídica "/>
    <m/>
    <s v="SE REALIZÓ EL CONTRATO POR 2  1/2 MESES, Y SE INCLUYÓ EN EL PLAN DE COMPRAS LA NECESIDAD POR 1 AÑO PARA EL 2024_x000a__x000a__x000a__x000a_"/>
    <n v="1"/>
    <s v="SE REALIZÓ EL CONTRATO POR 2  1/2 MESES, Y SE INCLUYÓ EN EL PLAN DE COMPRAS LA NECESIDAD POR 1 AÑO PARA EL 2024_x000a__x000a__x000a_"/>
  </r>
  <r>
    <x v="150"/>
    <x v="84"/>
    <s v="Inconsistencia en el seguimiento y la linea de defensa de los procesos judiciales debido al cambio permanente de abogados externos, por el tiempo que son contratados. "/>
    <s v="Contratar Abogados externos, por un tiempo que no esté atado a los procesos judiciles, con el fin de garantizar el control de los mismos y la continuidad en la linea de defensa. "/>
    <s v="Contratar la prestación de servicios de Abogados Externos, teniendo en cuenta que en el tiempo contratado se garantice que se atiendan los procesos  en todas las instancias judiciales."/>
    <x v="7"/>
    <s v="Atendiendo esta necesidad de contratar la prestación de servicio de Abogados externos,en diferentes especializaciones, para ejercer la defensa jurídica de la Entidad en la por se le da continudidad continuación de los procesos judiciales que cursen en los diferentes despachos, logrando que dentro del término de contratación, se ejerza la defensa desde el inicio se inicien y hasta su terminación, inclusive, desde la primera y/o única instancia hasta los recursos extraordinarios que surtan ante las altas Cortes"/>
    <s v="Es relevante el tiempo de contratación de los abogados externos, para garantizar la continuidad en la defensa y minimizar el riesgo de condena por falta aplicación de una misma línea jurídica, evitando  riesgos de caracter administrativo, procesal, fiscal, penal o disciplinario entre otros, creando matriz de seguimiento a los mismos. "/>
    <s v="Este proyecto es transversal a toda la entidad. "/>
    <s v="Solicitud de hojas de vida de Abogados con especialziación en Laboral, Administrativo, Contratación, Penal, Pocesal, etc. Con el fin de estudiar la idoneidad y experiencia de los profesionales,  incluyendo los Abogados que  en la actualidad se encuentran contratados. _x000a_"/>
    <s v="Escogencia de cuatro (4) hojas de vida"/>
    <s v="Identificación de la necesidad  para Inclusión   en el plan de compras, AÑO 2024"/>
    <s v="Inclusión en Plan de compras año 2024_x000a__x000a__x000a_Contratación de servicios profesionales de Abogados especializados que ejerzan la defensa judicial de la entidad."/>
    <s v="Contrataión de Abogados por un eriodo de un año, para tener continuidad. "/>
    <m/>
    <s v="Consistencia en la linea de defensa jurídica dentro de cada proceso, logrando la continuidad del apoderado dentro de cada caso concreto."/>
    <s v="Reducción de riesgos en condenas contra la entidad."/>
    <s v="Oficina gestión Jurídica, Secretaría General"/>
    <m/>
    <s v="$6.000.000 C/U_x000a_por 12 meses"/>
    <s v="Recursos propios"/>
    <s v="12/09/2023.Radicación  de las necesidades en la oficina de Administración de bienes y servicios"/>
    <m/>
    <s v="Se incluyó en el plan de compras, que la contratación de los abogados externos será por un (1), para tener la continuidad de la defensa en los procesos asignados._x000a_Los criterios para contratar los Abogados externos, quedan incluidos en la Política de  Prevención del Daño Antijurídico.  "/>
    <n v="1"/>
    <m/>
  </r>
  <r>
    <x v="151"/>
    <x v="85"/>
    <s v="Dispendioso análisis de verificación a los informes   presentados por los Abogados externes "/>
    <s v="Unificar y estandarizar el formato de  presentación de informes por parte de los Apoderados judiciales "/>
    <s v="Formato de entrega de informes de los Abogados externos. "/>
    <x v="7"/>
    <s v="Fácilitar la verificación de las actuaciones judiciales, dentro de los procesos  asignados a los Abogados externos."/>
    <s v="Con la estandarización del formato de informe,  se logra  el control las actividades realizadas por los apoderados  y el seguimiento de las actuaciones judiciales en cada proceso. "/>
    <s v="Oficina Jurídica"/>
    <s v="Análisis a los actuales  formatos de entrega de informes utilizados por los Abogados externos."/>
    <s v="Diferencias en la conformación y estructura del cada modelo utilizado.  Se diseñó un nuevo formato, al cual se le hicieron las  correcciones  que se consideró pertinentes"/>
    <s v="Unificación de criterios y estandarización del formato para la entrega de informes por parte de los Externos._x000a_ "/>
    <s v="Formato para la entrega de informes de los apoderados judiciales. "/>
    <m/>
    <m/>
    <s v="Estandarización de los procesos, actualización de base de datos, mitigación de  riesgos  evitando condenas por no ser atendidos oportunamente los procesos judiciales,"/>
    <s v="Medir la labor de los apoderados a la luz de la Ley 1123 de 2007._x000a__x000a_Seguimiento a los procesos. Seguimiento y control de las actuaciones."/>
    <s v="Oficina gestión Jurídica"/>
    <s v="Abogados externos"/>
    <n v="0"/>
    <m/>
    <s v="30/09/2023 Entrega del formato utilizado por los Abogados externos "/>
    <m/>
    <s v="Se actualizó el formato de presentación de informes logrando incluir desde la identificación de los sujetos procesales, hasta el trámite de todas y cada una de las actuaciones que se surtan en el procesos, logrando facilitar el historial de todas las actuaciones surtidas en el mismo."/>
    <n v="1"/>
    <m/>
  </r>
  <r>
    <x v="152"/>
    <x v="86"/>
    <s v="Deficiente funcionamiento del Comité de Conciliación y defensa jurídica de  Emdupar SA ESP"/>
    <s v="Cumplir con el adecuado funcionamiento del Comité de Conciliación, de acuerdo con lo  establecido en el estatuto de Conciliación Ley 2220 de 2023."/>
    <s v="Establecer mecanismos de _x000a_verificacion del cumplimiento _x000a_de todas las actividades del Comite, apoyándose en el diseño de estrategias, planes y acciones para a dar cumplimiento a las políticas de defensa jurídica creados por la ANDJE._x000a_determinando instrumentos de verificación _x000a_y responsables."/>
    <x v="7"/>
    <s v="A través del cumplimiento del  funcionamiento del Comité de conciliación, se logra la aplicación de políticas de prevención del daño antijurídico, haciendo el estudio y análisis de las mismas, logrando minimizar el riesgo de un detrimento patrimonial y la posibilidad de investigaciones a ytravés de los medios  de control.  "/>
    <s v="Existencia del estatuto de Conciliación  (ley 2220/2022), la cual es de obligatoio cumplimiento por parte de las entidades públicas "/>
    <s v="Todos los procesos de la entidad"/>
    <s v="Formulación  de las políticas de Prevención del daño Antijurídico  _x000a__x000a_"/>
    <s v="                                                                                                                                                                                                                                                                Ejecución y seguimiento a loas políticas de prevención_x000a_                                                                                                                                                                                                                                                                Aplicación de políticas según los lineamientos de la ANDJE"/>
    <s v="_x000a_Revisión del estatuto de conciliación - Ley 2220/2022._x000a__x000a_Revisión de los lineamientos  y criterios definidos por la  Agencia nacional de  Defensa Jurídica del estado "/>
    <s v="Se determinó la existencia de la Resolución No. 0203/2022, a través de la cual Emdupar Adopta del Estatuto de Conciliación y se modifica el Reglamento del Comité. _x000a__x000a_En proceso de creación la política de prevención del daño antijurídico, de acuerdo con las directrices establecidas por la ANDJE._x000a_"/>
    <m/>
    <m/>
    <s v="Disminución en la litigiosidad haciendo uso de los MASC, de acuerdo con la implementación de las PPDA, logrado a través del eficiente funcionamiento del Comité.  "/>
    <s v="Emdupar SA ESP  y terceros que pudieran verse afectados"/>
    <s v="Oficinas de Gestión:_x000a_Jurídica, Financiera, Planeación, Secretría general,  Agente epecial"/>
    <s v="Terceros"/>
    <n v="0"/>
    <m/>
    <s v="15 de diciembre, queda incluído en la PPDA"/>
    <m/>
    <s v="Dentro de la creación de la polític del Daño antijurídico, debe quedar el procedimiento para pago de sentencias judiciales, conciliaciones y laudos arbitrales, como también el procedimiento para aplicación de la metodología para estimar las contingencias judiciales.  Se están realizando los ajustes a las proyecciones de esots documentos.Una vez aprobados se incluyen en la Política de PDA _x000a_"/>
    <n v="1"/>
    <m/>
  </r>
  <r>
    <x v="153"/>
    <x v="87"/>
    <s v="No existe un criterio estandarizado para valorar  las contingencias judiciales."/>
    <s v="Establecer los criterios y metodología para obtener cifras reales de las contingencias judiciales  previniendo evenuales condenas  y planifiar financieramente y contablemente  la contingencia. "/>
    <s v="Implementar la directriz y metodología para valoración de la contingencia judicial  "/>
    <x v="7"/>
    <s v="Aplicando esta metodología, se logra  la valoración del riesgo,  aproximándose a un valor  mas cercano,  al pago real que se llegaría a efectuar ante una posible condena contra la entidad, mitigando financieramente  la exposición a altas erogaciones  presupuestales por este concepto.  _x000a__x000a__x000a__x000a__x000a_"/>
    <s v="Se requiere identificar los diferentes riesgos a nivel de  pérdidas de procesos judiciales, estableciendo  el cálculo de la provisión contable y financieramente atinente al desarrollo de la actividad litigiosa.  "/>
    <s v="Oficina Jurídica"/>
    <s v="Utilizar la herramienta  eKOGUI, de la ANDJE, para gestionar la información de la actividad litigiosa a cargo de la entidad, a través del  control de casos y procesos,  y aplicación de  metodologías de valoración del riesgo._x000a__x000a_En conjunto con los Abogaos externos, estudiar y analizar la circular 353 del 1°/11/2016 a través dela cual se adopta  una metodología de reconocido vlor técnico para el cálculo de la provisión contable de los proceos judiciales.  _x000a__x000a__x000a_ "/>
    <s v="Proyecto de plantilla para establecer la valoración de las contingencias judiciales "/>
    <s v="Socializar  con los abogaos externos el documento final  a través del cual se implementará la valoración del riesgo, par establecer las contingencias judiciales. "/>
    <s v="Aplicación de la plantilla  para el cálculo de provisión contable. "/>
    <m/>
    <m/>
    <s v="Adopción de lineamientos generales por parte de los apoderados de la entidad, para poder disponer de una información confiable, determinando los registros correspondientes e materia contable relacionados con los procesos judiciales.  _x000a__x000a_"/>
    <s v="oficina de Gestión Jurídica, Gestión Financiera, Contabilidad y Presupuesto."/>
    <s v="Apoderados  de Emdupar  "/>
    <s v="Abogados de la entidad"/>
    <n v="0"/>
    <m/>
    <s v="15 de diciembre, queda incluído en la PPDA"/>
    <m/>
    <s v="Realizando los ajustes al Procedimiento de implementación de la metodología para el cálculo de las contingencias judiciales, el cual queda  incluído en la Política de Daño antijurídico."/>
    <n v="1"/>
    <m/>
  </r>
  <r>
    <x v="154"/>
    <x v="88"/>
    <s v="Débil proceso contractual para lograr eficiencias y precios del mercado, asi como la generación de mecanismos de control de la ejecución contractual, FALTA DE PLANEACIÓN "/>
    <s v="Ajustar el Manual de Contratación e incentivar el registro de proveedores"/>
    <s v="MANUAL DE CONTRATACION ACTUALIZADO"/>
    <x v="7"/>
    <s v="Permite priorizar la planificación contractual y lograr la pluralidad de oferentes y precios competitivos del mercado. Además de  la generación de mecanismos de control de la ejecución contractual."/>
    <s v="Porque se hace necesario contar con una  lista de Proveedores con pluralidad de ofertas y mejores precios"/>
    <s v="Todos los procesos de la entidad"/>
    <s v="Revisar el manual de contratación y establecer las modificaciones a que haya lugar, de acuerdo con la normatividad vigente"/>
    <s v="Manual de contratación actualizado"/>
    <s v="Socialización de la modificación realizada al Manual de contratación, con todos los supervisores de contratos."/>
    <s v="Correcta aplicación delmanuel y eficiente labor por parte de los supervisores "/>
    <m/>
    <m/>
    <s v="Garantía de apliación de los principios de contratación (transparencia, publicidad, economía. Etc) igualmente,  principios de la función administrativa y gestión fiscal.  "/>
    <s v="La entidad y los terceros que hagan parte dentro de un proceso de contratación con Emdupar SA ESP"/>
    <s v="Contratación, planeación, bienes y servicios, Financiera."/>
    <s v="Oferentes "/>
    <n v="0"/>
    <m/>
    <d v="2023-12-15T00:00:00"/>
    <m/>
    <s v="Se están realizando los últimos ajustes a las observaciones presentadas por los Abogados externos. Proyectado para empezar a regir a partir del 01/01/2024 "/>
    <n v="1"/>
    <m/>
  </r>
  <r>
    <x v="155"/>
    <x v="89"/>
    <s v="Cuentas bancarias abiertas por parte de Emdupar SA ESP, con recursos de convenios y otros con destinacion específica "/>
    <s v="Concluir las acciones a seguir en el trámite de liquidación de convenios de vigencias anteriores"/>
    <s v="Determinar cuáles convenios se pueden liquidar y la posibilidad  de uso de recursos  que no tienen destinación específica."/>
    <x v="7"/>
    <s v="Con la liquidación de los convenios se logra el saneamiento de las finanzas y devolución de recursos  inactivos a sus verdaderos destinatarios. _x000a_"/>
    <s v="Se debe depurar contablemente las cuentas correspondienes a convenios, para establecer la realidad financiera de los mismos. "/>
    <s v="Emdupar SA ESP, y entidades con las cuales se hayan suscrito convenios interadministrativo"/>
    <s v="Identificación de entidades con las cuales se firmó convenios, y el estado de los mismos.  _x000a__x000a__x000a_Solicitud de suscripción de acta deliquidación "/>
    <s v="_x000a__x000a__x000a__x000a__x000a__x000a_Se recibióACTA DE LIQUIDACION CONVENIO INTERADMINISTRATIVO 0293 DE 2017 - MVCT, FINDETER &amp; VALLEDUPAR CESAR"/>
    <s v="_x000a__x000a__x000a__x000a__x000a__x000a_Se solicitó concepto del área técnica, sobre lo consignado en el acta de liquidación, para determinar la procedencia de la suscripción de la misma por parte del A.E. "/>
    <s v="Una vez se reciba el concepto, dando viabilidad, se procederá a la fima del acta deliquidación, procediendo a enviarlopara firma del  Alcalde de Vpar "/>
    <m/>
    <m/>
    <s v="Saneamiento de la parte contable y Tesorería , enlo que respecta a este convenio . "/>
    <m/>
    <m/>
    <m/>
    <n v="0"/>
    <d v="2023-09-22T00:00:00"/>
    <d v="2023-12-15T00:00:00"/>
    <m/>
    <s v="Se logró identificar mas de 15 convenios y se _x000a_obtuvieron las actas de liquidación de los siguientes, suscritos con la Gobernación del Cesar:  _x000a_-_x0009_493 de 2007_x000a_-_x0009_575 de 2010_x000a_-_x0009_541 de 2006_x000a_-_x0009_460 de 2006_x000a__x000a_En estudio la procedencia de devolución de dineros a esta entidad, los cuales reposan en varias cuentas bancarias y en coordinación con el área contable proceder a depurar dichas cuentas para cerrarlas_x000a_"/>
    <n v="1"/>
    <m/>
  </r>
  <r>
    <x v="156"/>
    <x v="90"/>
    <s v="Débil proceso contractual para lograr eficiencias y precios del mercado, asi como la generación de mecanismos de control de la ejecución contractual"/>
    <s v="Aclarar situación de cada uno de los contratos, con posibilidad de  liquidación a los que le proceda_x000a_"/>
    <s v="Estudio de cada uno de los contratos por parte de los Abogados externos, con el fin de conceptuar respecto de las acciones a seguir, procedencia de liquidaciones, acciones, administrativas,penales o civiles, de acuerdo a la situación particular en cada contrato"/>
    <x v="7"/>
    <s v="De acuerdo con la información aportada por los Abogados externos, se tomarán las decisionew a seguir en cada caso, iniciando las acciones de carácter penal y contractual correspondientes a la actuación en la  modificación del contrato sin el cumplimiento de las condiciones (074/2015)"/>
    <s v="Se hace necesari tener claridad de la situación particular en cda contrato, para minimizar los riesgos juridicos derivados de las  reclamaciones de los contratistas."/>
    <s v="Emdupar SA ESP / Contratistas"/>
    <s v="Estudio de los contratos "/>
    <s v="Concpeto por parte de los Abogados externos "/>
    <m/>
    <m/>
    <m/>
    <m/>
    <s v="Minimizar los Riesgos juridicos derivados a las reclamaciones de los contratistas y la posibilidad de embargo de las cuentas bancarias de la entidad. _x000a__x000a_"/>
    <m/>
    <m/>
    <m/>
    <n v="0"/>
    <d v="2023-09-16T00:00:00"/>
    <d v="2023-12-15T00:00:00"/>
    <m/>
    <s v=" Se recibió concepto por parte de los Abogados externos, para realizar la respectiva liquidación de los siguientes contratos: _x000a_006-2021 Liquidar, haciendo realizando la respectivas observaciones en el acta de liquidación, respecto de las inconsistencias presentadas en la fecha de ejecución, entre el contrato y el acta de Inicio. I_x000a_016-2022- Se solicitó a la contratista, para que allegue la última cuenta de cobro, para proceder a liquidarlo bilateralmente. _x000a_027-2021; 038 y  043-2019, tienen procesos ejecutivos, y pesa sobre ellos suspensión de la medida por la intervención,  por lo que se hace necesario que los Jueces ordenen la medida de remisión del expediente y proceder a presentar fórmulas de arreglo y liquidarlos._x000a_023-2021, el contratista solicitó la liquidación bilateral del contrato; igualmente en comunicación telefónica informó que va a presentar solicitud de liquidación bilateral del contrato 034-2020._x000a_Quedando pendiente por análisis, solo el  contrato 037/2019_x000a_ "/>
    <n v="0.85"/>
    <s v="074 de 2015,  Dentro del proceso arbitral, Se celebró audiencia de trámite en la que estaba previsto dar lectura a la parte resolutiva del Laudo Arbitral, que resolverá el fondo del presente proceso. Sin embargo, se decidió suspender el proceso y reprogramar la diligencia para el 24 de marzo de 2026, mientras el tribunal de arbitramento estudia el fallo proferido por el CONSEJO DE ESTADO al interior de la acción de tutela presentada por EMDUPAR SA ESP contra EL TRIBUNAL DE ARBITRAMENTO DE LA CAMARA DE  COMERCIO DE VALLEDUPAR. _x000a_EL 25 de marzo del 2026 se dio lectura al laudo Arbitral, se condenó a emdupar, se solicitó corrección del mismo y se fijo fecha para decidir sobre lo solicitado el 8 de abril del 2026. _x000a__x000a_037,038 y 043 de 2019 (en estudio para terminación)_x000a_"/>
  </r>
  <r>
    <x v="157"/>
    <x v="91"/>
    <s v="Débil proceso contractual para lograr eficiencias y precios del mercado, asi como la generación de mecanismos de control de la ejecución contractual."/>
    <s v="Definir las actuaciones  que se deben adelantar  para la liquidación de contrato_x000a_"/>
    <s v="Contratar apoyo a la gestión "/>
    <x v="7"/>
    <s v="Verificar el cumplimiento de  los objetivos generales y específicos del contrato de colaboración empresarial 041/2017_x000a_"/>
    <s v="permite a los extremos contractuiales evitar un futuro litigio en el Tribunal de Arbitramento (cláusula compromisoria)"/>
    <s v="EMDUPAR SA ESP"/>
    <s v="Asegurar  la documentación (pruebas)  para ejercer la defensa  jurídica de Emdupar ante el eventual  proceso arbitral _x000a__x000a_Definir valor  aproximado  del costo del Tribunal y la defensa judicial "/>
    <s v="liquidacion bilateral del contrato No. 041 de 2017"/>
    <m/>
    <m/>
    <m/>
    <m/>
    <s v="Liquidación del contrato 041/2017"/>
    <s v="Evitar un eventual litigio "/>
    <s v="EMDUPAR SA ESP "/>
    <s v="RADIAN"/>
    <m/>
    <m/>
    <d v="2023-12-15T00:00:00"/>
    <m/>
    <s v="Se informó a la Superservicios que la contratación  se hará con una firma de Abogados externos, apoyada por el equipo jurídico de la entidad, pero el pago de los honorarios se hará con recursos propios. Informando que, de llegarse a necesitar apoyo financiero, este se solicitará"/>
    <n v="0.92"/>
    <s v="Como avance reciente del trámite arbitral, se tiene que el 11 de febrero de 2026 se presentó memorial mediante el cual se desistió del testimonio del señor Jaime Luis Jaraba Pumarejo. Posteriormente, mediante Auto No. 35 del 12 de febrero de 2026, el Tribunal aceptó el desistimiento de los testimonios de los señores Jaime Luis Jaraba Pumarejo, José Jaime Zabaleta Daza, Arturo Marciano Hurtado Suárez y Alexey Harold Petit Romero. En la misma fecha, a través del Auto No. 36, se fijaron nuevas fechas para la práctica de pruebas, programándose el testimonio de Diana Marcela Ovalle para el 18 de febrero de 2026 y la diligencia de exhibición de documentos para el 16 de marzo de 2026, disponiéndose además la suspensión de términos del proceso entre el 13 y el 17 de febrero de 2026 por solicitud conjunta de las partes._x000a__x000a_En desarrollo de lo anterior, el 18 de febrero de 2026 se llevó a cabo la audiencia en la que rindió testimonio la señora Diana Marcela Ovalle, oportunidad en la cual el Tribunal informó que posteriormente se señalará fecha para la presentación de los dictámenes periciales. Asimismo, mediante Auto No. 39 de la misma fecha se dispuso una nueva suspensión de términos del proceso entre el 19 de febrero y el 15 de marzo de 2026. Finalmente, se programó audiencia para el 16 de marzo de 2026 a las 8:00 a.m., con el fin de que las partes hagan entrega de los documentos ordenados por el Tribunal y aquellos requeridos por los peritos para la elaboración de los respectivos dictámenes periciales._x000a__x000a_el 26 de marzo del 2026 se realizó audiencia de descubrimiento de documentos y concedieron plazo de 15 días para revisar la información y presentar observaciones."/>
  </r>
  <r>
    <x v="158"/>
    <x v="92"/>
    <s v="Falta de control por el area juridica sobre los aspectos de cumplimiento legal ambiental."/>
    <s v="Controlar y hacer seguimiento a los procesos sancionatorios por incumplimientos en la normatividad ambiental, ejerciendo la debida defensa de la entidad. "/>
    <s v="Obtención por parte de la autoridad ambiental (Corpocesar) la base de datos que contiene todos los procesos  sancionatorios contra Emdupar SA ESP _x000a__x000a_Verificar la situacion de las licencias, concesiones, tasa retributiva, tasa por uso de agua,  etc."/>
    <x v="7"/>
    <s v="Determinando el estado de los procesos sancionatorios que cursan, se logra establecer una linea de defensa  de acuerdo con las actuales dispocisiones ambientales, mitigando el riesgo de sanciones pecuniarias. Además de controlar los impactos negativos en el medio ambiente,   y los recursos naturales ocasionados por la entidad. "/>
    <s v="Vulnerabilidad juridica con posibilidad de generar riesgos y materialización de los  mismos en condenas."/>
    <s v="EMDUPAR SA ESP y la comunidad en general "/>
    <s v="Solicitud  a la autoridad ambiental (Corpocesar)  del listado de procesos sancionatorios  contra Emdupar SA ESP_x000a__x000a__x000a_Acción de tutela contra Corpocesar, para obtención de la base de datos de procesos contra la entidad "/>
    <s v="_x000a__x000a__x000a__x000a__x000a__x000a__x000a_Archivo digital de la totalidad de expedientes sancionatorios en curso (22)"/>
    <s v="Revisión por parte del apoderado de la entidad, del estado de todos y cada uno de los procesos  que se encuentran cursando contra Emdupar SA ESP, ejerciendo la debida defensa  a nivel técnico y jurídico, en búsqueda de salvaguardar los intereses de la entidad.   "/>
    <s v="Se estableció que no hay multas en firme contra la entidad. Además que de la totalidad de los procesos sancionatorios qu cursan,  se estableció una sanción a la cual se le presentó el recurso de reposición , encontrándonos a la espera de la decisión final."/>
    <s v="Socialización al resto de profesionales de la oficina juríidica, del estado de los procesos sancionatorios en curso."/>
    <s v="Conocimiento por parte de la oficina jurídica , de todos los procesos por incumplimiento de normatividad ambiental "/>
    <s v="Control y seguimiento por parte de la oficina jurídica de los procesos ambientales contra la entidad"/>
    <s v="Adecuado manejo y aplicación de la normaividad ambiental, para prevenir, controlar y mitigar los posibles impactos sobre el medio ambiente y los recursos naturales ocasionados por obras, proyectos y actividades"/>
    <s v="Oficina Jurídica - Técnica"/>
    <s v="Autoridad ambiental - Corpocesar"/>
    <m/>
    <m/>
    <s v="30/08/2023, Se completó la base de datos de los procesos sancionatorios y se ejerce la defensa. _x000a_ "/>
    <m/>
    <s v="Se identificaron la totalidad de procesos sancionatorios que cursan contra la entidad. Ejerciendo la respectiva defensa jurídica en cada una de las actuaciones que se presenten. "/>
    <n v="1"/>
    <m/>
  </r>
  <r>
    <x v="159"/>
    <x v="93"/>
    <s v="Inviabilidad financiera, debido a una ineficaz, ineficiente y antieconómica gestión de cartera."/>
    <s v="Certeza sobre las competencia de EMDUPAR para contar con la Jurisdiccion Coactiva"/>
    <s v="Falta de certeza sobre las competencia de EMDUPAR para contar con la Jurisdiccion Coactiva"/>
    <x v="7"/>
    <s v="Celeridad en el proceso de recuperación de deudas de ususarios morosos, a través de un proceso mas expedito_x000a_"/>
    <s v="Se requiere claridad en la procedencia o no de la jurisdiccón coactiva, con el fin de determinar si se implementa el cobro qa través de la jurisdicción ordinaria"/>
    <s v="EMDUPAR SA ESP y la comunidad en general. "/>
    <s v="Se solicito concepto de la SSPD, exponiendo los argumentos de la empresa que sustentan la pertinencia de continuar con jurisdicciòn coactiva. Con la finalidad de derterminar la pertinencia de desmontar la jurisdicciòn o continuar y fortalecer los procesos."/>
    <m/>
    <s v="Plan de recuperación de cartera._x000a__x000a_Castigo de cartera"/>
    <m/>
    <m/>
    <m/>
    <s v="Oficina de cobro coactivo"/>
    <s v="Usuarios"/>
    <m/>
    <m/>
    <m/>
    <m/>
    <d v="2023-08-25T00:00:00"/>
    <m/>
    <s v="A la espera de respuesta de la solicitud  de concepto a la  Superservicios, para determinar la procedencia de cobro coactivo."/>
    <n v="1"/>
    <m/>
  </r>
  <r>
    <x v="160"/>
    <x v="94"/>
    <s v="Falta certeza sobre la situacion de activos de Emdupar desde el punto de vista juridico y de valoración que incide en los Estados Finacieros de la ESP:"/>
    <s v="Efectuar el levantamiento  del inventario de activos  de la entidad (inmuebles y servidumbres)"/>
    <s v="Contrato de identificación y actualización de bienes "/>
    <x v="7"/>
    <s v="Tener certeza de los activos de la empResa y así permitir  sanear las situaciónes jurídicas  a las que haya lugar, además de efectuar un registro real en los estados financieros. "/>
    <s v="Es necesario un estudio  de titulos sobre inmuebles y demás bienes afectos a la prestacion de los servicios, como de los demas activos (Acciones), se requiere contar estos insumos para determinar la situacion de activos de Emdupar y si es del caso hacer los ajustes contables que inciden en la determinación del patrimonio de Emdupar."/>
    <s v="Secretaría General, Financiera y Planeación"/>
    <s v="Realizar estudio de títulos  de los bienes de la empresa_x000a_Establecer la situación de cada activo_x000a_Definir las acciones a seguir para los saneamientos  y  registros contables que sean necesarios."/>
    <s v="Inventario real de bienes de la entidad"/>
    <m/>
    <m/>
    <m/>
    <m/>
    <s v="Certeza en la situación jurídica de cad uno de los biees propiedad de la Empresa de Servicios Públicos de Valledupar - EMDUPAR SA ESP"/>
    <m/>
    <m/>
    <m/>
    <m/>
    <m/>
    <d v="2023-09-30T00:00:00"/>
    <m/>
    <s v="Una vez el  área adtiva financiera y administración de bienes, nos comuniquen el inventario actualizado de los predios se realizará por parte de la oficina Jurídica los saneamientos a que haya lugar interponiendo las respectivas   acciones, policivas, judiciales o administrativas necesarias.  _x000a_Ya se recibió por parte de la oficina de Registro los folios de matrícula actualizados."/>
    <n v="1"/>
    <s v="Se ha verificado el producto final entregado por el contratista que realizó el levantamiento Topográfico en ejecisión del contrato 029 del 2024, se procedió a realizar la visita en los diferentes predios para verificar la información y proceder a iniciar las acciones pertinentes en cada uno, de acuerdo al resultado de casa visita y los hallazgos detectados."/>
  </r>
  <r>
    <x v="161"/>
    <x v="95"/>
    <s v="Inviabilidad Financiera de la empresa por un alto índice prestacional actual de 2.57, y demás emolumentos convencionales _x000a_Improductividad e ineficiencia que afecta la operación del servicio y el clima organizacional de la empresa"/>
    <s v="Depurar la Planta de personal para hacer más eficiente la operación del servicio"/>
    <s v="_x000a_*Analisis de cargas de trabajo_x000a_*Planta de personal ajustada_x000a_*Manual de Funciones y de_x000a_Competencias Laborales_x000a_"/>
    <x v="8"/>
    <s v="Formulación de un estudio técnico para la implementación del proceso de rediseño institucional  con el fin de determinar la planta de personal óptima y documentación del manual de funciones para su correcta aplicación"/>
    <s v="EMDUPAR S.A. E.S.P. cuenta con 203 trabajadores, lo que no se ajusta a lo establecido en el Acuerdo No 001 de 2019 que estipula un planta de 177 trabajadores. Adicionalmente el acuerdo no contempla los cambios que surgen en la entidad por adaptación de nuevas tecnologías, el incremento en el numero de usuarios, los cambios normativos, entre otros, propios del quehacer institucional._x000a_Tambien es necesario aclarar que el manual de funciones podría considerarse laxo en cuanto a los requisitos mínimos de educación, experiencia y conocimientos básicos para la posesión del cargo._x000a_Lo anterior, constituye la necesidad primordial de evaluar las cargas laborales actuales y definir entonces una planta de personal ópima que permita disminuir los costos laborales que se generan por el alto indice prestacional."/>
    <s v="Planta de personal de EMDUPAR S.A. E.S.P."/>
    <s v="Determinar el numero óptimo de trabajadores en la planta de personal mediante el análisis de las cargas laborales"/>
    <s v="Planta de personal óptima"/>
    <s v="Describir cada uno de los cargos establecidos en la planta de personal en cuanto a las funciones y los requisitos mínimos para su desempeño "/>
    <s v="Manual de Funciones y de Competencias Laborales"/>
    <m/>
    <m/>
    <s v="Disminución de los costos laborales"/>
    <s v="Claridad en el alcance y responsabilidad de cada puesto de trabajo"/>
    <s v="_x000a_Agente Especial_x000a_Líderes de procesos_x000a_Oficina Gestión Humana"/>
    <s v="Grupo asesor_x000a_Proveedor"/>
    <n v="200000000"/>
    <m/>
    <s v="6 meses"/>
    <s v="_x000a__x000a_Planta de personal aprobada_x000a_Porcentaje de implementación de la planta de personal óptima"/>
    <s v="Contar con una planta de personal óptima que permita la eficacia en cada uno de los procesos y de igual manera la eficiencia en los costos de operación "/>
    <n v="0.5"/>
    <s v="Se suscribe Contrato 050  con la Corporación Impacto, con fecha Acta de Incio de 15 de Agosto de 2025._x000a_Nos encontramos en etapa de diagnostico"/>
  </r>
  <r>
    <x v="162"/>
    <x v="96"/>
    <s v="Improductividad e ineficiencia que afecta la operación del servicio y el clima organizacional de la empresa_x000a_Inviabilidad Financiera de la empresa por un alto índice prestacional actual de 2.57, y demás emolumentos convencionales "/>
    <s v="Establecer un plan de retiro voluntario mediante incentivos salariales que permita reducir el indice prestacional y los costos laborales de la entidad"/>
    <s v="*Plan de retiro voluntario con condiciones generales de funcionamiento e incentivos salariales"/>
    <x v="8"/>
    <s v="Documentación y aprobación de un plan de retiro voluntario que ofrezca incentivos para la desvinculación de la entidad_x000a_"/>
    <s v="Teniendo en cuenta que la entidad tiene un significativo numero de trabajadores próximos a pensión con un indice prestacional alto y un rendimiento laboral bajo, se hace necesario ofrecer un plan que ofrezca incentivos para que sea aceptada de manera voluntaria la desvinculación de la entidad y se disminuyan así los costos laborales."/>
    <s v="Planta de personal de EMDUPAR S.A. E.S.P."/>
    <s v="Identificación de la población objeto de aceptación del plan de retiro voluntario"/>
    <s v="Listado de trabajadores objeto del plan"/>
    <s v=" Coordinación de la documentación y aprobación del Plan"/>
    <s v="Plan de retiro voluntario con las condiciones generales para su adopción"/>
    <s v="Sensibilización y acompañamiento a los trabajadores para su retiro"/>
    <s v="Plan de comunicaciones"/>
    <s v="Disminución del índice prestacional"/>
    <s v="Mayor rendimiento laboral de los colaboradores"/>
    <s v="_x000a_Agente Especial_x000a_Líderes de procesos_x000a_Oficina Gestión Humana"/>
    <s v="Grupo asesor_x000a_Proveedor"/>
    <s v="En espera de establecer el plan para determinar los incentivos por trabajador"/>
    <m/>
    <s v="3 meses"/>
    <s v="No de trabajadores que cojan el plan de retiro voluntario/Total de trabajadores objetivo del plan"/>
    <s v="Disminución del índice prestacional promedio"/>
    <n v="1"/>
    <m/>
  </r>
  <r>
    <x v="163"/>
    <x v="97"/>
    <s v="Improductividad e ineficiencia que afecta la operación del servicio y el clima organizacional de la empresa"/>
    <s v="Fortalecer la capacidades  individuales  para el mejor desempeño laboral y para el logro de los objetivos institucionales"/>
    <s v="* Plan Institucionald e capacitación_x000a_* Cronograma de capacitaciones"/>
    <x v="8"/>
    <s v="Abarca desde el diagnóstico de las necesidades de la entidad por área hasta su implementación y posterior evaluación de la eficacia_x000a__x000a__x000a_"/>
    <s v="La entidad no ha implementado planes de capacitación que aumente las competencias del personal para la ejecución de los procesos, se hace evidente el vacío de conocimientos técnicos que existe, por lo que la implementación de un Plan Institucional de Capacitación acorde a las necesidades de la organización llevará a la empresa al desarrollo y facilitará el logro de los objetivos estrategicos y mejora de los procesos ."/>
    <s v="Planta de personal de EMDUPAR S.A. E.S.P."/>
    <s v="Diagnósticar  las necesasidades de capacitación según las brechas existentes en cada cargo con los líderes de proceso"/>
    <s v="Establecimiento de PIC acordado con los líderes de proceso"/>
    <s v="Socialización e implementación del PIC y evaluación de la eficacia de cada capacitación"/>
    <s v="Cronograma de socialización_x000a_Cronograma de implementación_x000a_Condiciones generales para la evaluación"/>
    <s v="Cualificación a los trabajadores de atención al usuario mediante certificación de competencias laborales"/>
    <s v="Certificados de competencias laborales"/>
    <s v="Fortalecimiento de las competencias de los colaboradores"/>
    <s v="Mejora en la productividad _x000a_Cumplimiento de los requisitos legales"/>
    <s v="_x000a_Agente Especial_x000a_Líderes de procesos_x000a_Oficina Gestión Humana"/>
    <s v="Grupo asesor_x000a_Proveedor"/>
    <n v="118000000"/>
    <m/>
    <s v="8 meses"/>
    <s v="No de capacitaciones realizadas/ No de capacitaciones programadas_x000a__x000a_No de evaluaciones de eficacia de la capacitacion satisfactorias/Total de evaluaciones de capacitaciones realizadas"/>
    <s v="Cumplimiento 100% de ejecución del Plan Institucional de Capacitación"/>
    <n v="0.3"/>
    <m/>
  </r>
  <r>
    <x v="164"/>
    <x v="98"/>
    <s v="Improductividad e ineficiencia que afecta la operación del servicio y el clima organizacional de la empresa"/>
    <s v="Medir el desempeño de cada colaborador en sus actividades y monitorear el grado de cumplimiento de los objetivos de la entidad "/>
    <s v="*Procedimiento para implementar la evaluación de desempeño_x000a_* Cronograma de trabajo_x000a_*Capacitaciones _x000a_*Instrumento de evaluación"/>
    <x v="8"/>
    <s v="_x000a__x000a__x000a_Aplica para todos los colaboradores de la entidad, tanto empleados públicos como trabajadores oficiales_x000a_Incluye la planificación del procedimiento, el instrumento de evaluación y el seguimiento individual de los colaboradores"/>
    <s v="La evaluación de desempeño es utilizada ampliamente en el ámbito organizacional con el fin de determinar brechas existente entre las expectativas que se tienen de los colaboradores y el desempeño de estos frente a sus responsabilidades. Como resultado de esta evaluación,  se plantearán acciones y seguimiento que permita ir disminuyendo las brechas que contibuirá directamente con el aumento de la productividad en cada uno de los procesos de la entidad."/>
    <s v="Planta de personal de EMDUPAR S.A. E.S.P."/>
    <s v="Documentación de un procedimiento que permita la evaluación de desempeño de cada colaborador"/>
    <s v="Procedimiento para la aplicación de la evaluación de desempeño"/>
    <s v="Aplicación del instrumento de Evaluación de Desempeño por parte de los jefes inmediatos"/>
    <s v="Software de evaluación del desempeño implementado"/>
    <s v="Seguimiento a través de planes individuales de acción de las recomendaciones generadas de la evaluación"/>
    <s v="Planes de mejoramiento individual generados como resultado de la evaluación"/>
    <s v="Planes de mejoramiento individuales de desempeño_x000a__x000a_Conocer la idoneidad y capacidades para el desempeño del cargo"/>
    <s v="Mejora en la productividad de los colaboradores_x000a__x000a_Cumplimiento de los objetivos estrategicos "/>
    <s v="_x000a_Agente Especial_x000a_Líderes de procesos_x000a_Oficina Gestión Humana_x000a_Oficina Sistemas"/>
    <s v="Grupo asesor_x000a_Proveedor"/>
    <n v="30000000"/>
    <m/>
    <s v="6 meses"/>
    <s v="No de evaluaciones de desempeño satisfactoria/ No de evaluaciones de desempeño ejecutadas"/>
    <s v="80% de los colaboradores con evaluaciones de desempeño exitosas"/>
    <n v="0"/>
    <s v="Es necesario que se tengan los resultados de la Reorganización de la planta de personal para iniciar este proyecto_x000a_"/>
  </r>
  <r>
    <x v="165"/>
    <x v="99"/>
    <s v="Bajo rendimiento laboral, fatiga y trastornos  osteomusculares, que contribuyen al desarrollo de trastrnos osteomusculares relaciondados con las posturas y movimientos durante la jornada labora."/>
    <s v="Mejorar la higiene postural de los colaboradores que durante el ejercicio de sus funciones requieran permanecer en postura sedente durante el 75% o mas de la jornada laboral."/>
    <s v="Sillas ergonómicas acorde a las necesidades biomecánicas de los colaboradores."/>
    <x v="8"/>
    <s v="Mobiliario ergonómico para la  adaptación de los puestos de trabajo a las nececidades biomecánicas de los trabajadores, promover ambientes de trabajo saludables y   la prevención de  trastornos musculo esqueléticos que pudieran evolucionar a enfermedades de origen laboral."/>
    <s v="La  empresa EMDUPAR S.A. E.S.P. cuenta con 145 trabajadores, que desempeñan sus labores alternando posturas sedentes con posturas de pie y movimiento repetitivos de miembro superior, las posturas sedentes son adoptadas entre el 50 y 75% de la jornada labora, por lo cual  es necesaria la adquisición de sillas ergonómicas  para prevenir las lesiones osteomusculares y enfermedades  laborales en el lugar de trabajo y  promover un entorno  saludable._x000a__x000a_"/>
    <s v="Planta de personal de EMDUPAR S.A. E.S.P."/>
    <s v="Identificar, analizar y reducir los riesgos laborales (ergonómicos). Adaptar el puesto de trabajo, y las condiciones de trabajo a las características del colaborador."/>
    <s v="Listado de trabajadores de la empresa que necesitan sillas ergonomicas."/>
    <s v="Cotizaciones a empresas especializadas en el suministro de sillas ergonomicas."/>
    <s v="Comparativo de proveedores"/>
    <s v="Adquisición de las sillas ergonómicas en cantidad y calidad necesaria acorde a las necesidades de cada area de trabajo y la base presupuestal."/>
    <s v="Compra de las sillas ergonómicas."/>
    <s v="Disminuición lesiones osteomusculares  y la incidencia enfermedades laborales a todo el personal de la empresa."/>
    <s v="Potenciación de la  productividad laboral y disminuir ausentismo por padecimientos o trastornos osteomusculares."/>
    <s v="_x000a_Agente Especial_x000a_Líderes de procesos_x000a_Oficina Gestión Humana y SST_x000a_"/>
    <s v="Proveedores"/>
    <n v="100000000"/>
    <m/>
    <s v="6  meses"/>
    <s v="Numero de sillas adquiridas/total de puestos con el requerimiento X 100%"/>
    <s v="Cobertura del 100% de los puestos requeridos"/>
    <n v="1"/>
    <m/>
  </r>
  <r>
    <x v="166"/>
    <x v="100"/>
    <s v="Tratamiento del riesgo psicosocial acorde con lo estipulado en el decreto 2646 de 2006, el cual determina el establecimiento de actividades a nivel empresarial para el control de los riesgos psicosociales  y resolución 2764 de 2022 indica la obligatoriedad de la aplicación de la bateria psicosocial en las organizaciones para determina el nivel de los riesgos intralaborales y la aplicación de los protocolos de intevención petinentes de acuerdo con la actividad económica de la organización."/>
    <s v="Implementar  mecanismos para la promoción de la salud mental, la prevención y control de los riesgos psicosociales mediante la intervención de las demandas emocionales, fisicas, consistencia del rol y la jornada de trabajo. "/>
    <s v="Aplicación de las baterias psicosociales, informe general de resultados para la posterior documentación e implementación del Sistema de Vigilancia Epidemiológica Psicosocial para laintervención efectiva del riesgo."/>
    <x v="8"/>
    <s v="Reconocimiento temprano de aspectos que influyen directamente en las condiciones de salud de los trabajadores. Por tanto, este es uno de los principales factores por los cuales se recomienda la creación e implementación de PVE Psicosocial para la empresa Emdupar S.A. E.S.P"/>
    <s v="Realizar a partir de un análisis de las características específicas de los riesgos a los cuales se exponen los trabajadores, especialmente de los considerados riesgos prioritarios. Los riesgoss psicososociales son inherentes a las funciones de los colaboradores debido a las responsabilidades derivadas del cargo, exigencias de la tarea, consistencia del rol y la jornada laboral. Las actividades de prevención primaria en los aspectos psicosociales permiten la promoción de la salud de los trabajadores y la prevención de alteraciones a nivel psicológico que tambien guardan relació con factores individuales para la gestión del estrés. La implemetnación del SVE Psicosocial permite la intervención adecuada del riesgo para generar medidas adaptadas a las necesidades de los trabajadores."/>
    <s v="Planta de personal de EMDUPAR S.A. E.S.P."/>
    <s v="Identificar el nivel de riesgo psicosocial del personal que labora en la entidad."/>
    <s v="Solicitar la aplicación de la bateria psicosocial para el personal con mas de seis meses de antigüedad en la empresa."/>
    <s v="Convocar empresas con experiencia en la aplicación de baterias psicosociales y la documentción de Sistema de Vigilancia Epidemiologica Psicosocial."/>
    <s v="Comparativo de proveedores"/>
    <s v="Desarrollo del proceso de aplicación de la bateria psicosocial y la documentación del SVE Psicosocial."/>
    <s v="Proveedor seleccionado realiza el proceso de evaluación del riesgo psicosocial y la documentación del SVE Psicosocial."/>
    <s v="Intervención del  riesgo psicosocial y cumplimiento de la normtividad vigente."/>
    <s v="Disminución de la incidencia de casos de enfermedad laboral relacioanda con el riesgo psicosocial."/>
    <s v="_x000a_Agente Especial_x000a__x000a_Oficina Gestión Humana y sst_x000a_"/>
    <s v="Proveedores"/>
    <n v="20000000"/>
    <m/>
    <s v="6 meses"/>
    <s v="Porcentaje de implementación del PVE de la planta de personal de Emdupar."/>
    <s v="Cumplimiento 100% de ejecución e implementacion del PVE."/>
    <n v="1"/>
    <m/>
  </r>
  <r>
    <x v="167"/>
    <x v="101"/>
    <s v="Suministro adecuado y oportuno de los elementos de protección necesarios para la realización de sus labores."/>
    <s v="Suministrar los Elementos de protección personal en cantidad y calidad suficiente acorde a las necesidades operativas."/>
    <s v="Elementos de protección personal avalados por las normas aplicables que permitan la protección requerida para minimizar el contacto con la fuentes peligrosas."/>
    <x v="8"/>
    <s v="Cumplimiento con lo establecido en la normatividad vigente colombiana refernte a la entrega, uso y conservación de los EPP"/>
    <s v="La intervención de los peligros a los que se expone un trabajador es una de las alternativas mas objetivas para la prevención de la materialización de accidentes de trabajo y enfermedades laborales, si bien los elementos de protección personal son la alternativa final de tratamiento del riesgo, se debe garantizar que su calidad sea consecuente con el nivel de exposición y criticidad de la labor en cuanto a la posible afectación de la integridad del trabajador."/>
    <s v="Planta de personal de EMDUPAR S.A. E.S.P."/>
    <s v="Identificación de los elementos de protección personal adecuados para las labores del peronal de EMDUPAR SA ESP"/>
    <s v="Proyectar las cantidades de epp requeridas para el periodo"/>
    <s v="Convocar empresas que suministran elementos de protección personal certificados, con su ficha de seguridad y materiales."/>
    <s v="Comparativo de proveedores"/>
    <s v="Adquisición de los EPP acorde a las necesidades operativas."/>
    <s v="Compra de EPP"/>
    <s v="Minimización del impacto de los riesgos en el trabajador"/>
    <s v="Potenciación de la  productividad laboral y disminuir ausentismo por accidentes laborales."/>
    <s v="_x000a_Agente Especial_x000a_Líderes de procesos_x000a_Oficina Gestión Humana y SST_x000a_"/>
    <s v="Proveedores"/>
    <n v="200000000"/>
    <m/>
    <s v="6 meses"/>
    <s v="Entrega oportuna de los EPP"/>
    <s v="Cobertura del 100% de la entrega de EPP al personal."/>
    <n v="1"/>
    <m/>
  </r>
  <r>
    <x v="168"/>
    <x v="102"/>
    <s v="Suministro adecuado y oportuno de la dotación del personal que lo requiera para sus actividades laborales"/>
    <s v="Suministrar oportunamente el uniforme de dotación al personal con la calidad suficiente que permita el cumplimiento normativo."/>
    <s v="Uniformes de dotación de buena calidad que permitan la protección adecuada del trabajdor durante sus labores."/>
    <x v="8"/>
    <s v="Cumplimiento con las fechas de entrega y garantizar la calidad de la ropa de trabajo sumistrada al personal. "/>
    <s v="La entrega del uniforme de trabajo a los colaboradores, es una de las actividades de prevención que se constituyen de amplia vigilancia en el ambito legal, toda vez que proporciona protección al trabajador durante el ejercicio de sus labores, por tanto es pertinente grantizar que la entrega sea en cantidad suficiente y la calidad de las prendas brinde la protección requerida acorde a los riesgos durante sus labores y permita el cumplimiento de las entregas en las fechas estipuladas por la normativa vigente."/>
    <s v="Planta de personal de EMDUPAR S.A. E.S.P."/>
    <s v="Identificación de los uniformes de dotación personal adecuados para las labores del personal de EMDUPAR SA ESP"/>
    <s v="Proyectar las cantidades de uniformes de trabajo requeridas para el periodo"/>
    <s v="Convocar empresas con experiencia en el suministro de dotación de trabajo de alta calidad y durabilidad de acuerdo con las labores del trabajdor."/>
    <s v="Comparativo de proveedores"/>
    <s v="Adquisición de los uniformes de dotación acorde a las necesidades operativas."/>
    <s v="Compra de Dotación"/>
    <s v="Minimización del impacto de los riesgos en el trabajador"/>
    <s v="Potenciación de la  productividad laboral y disminuir ausentismo por accidentes laborales."/>
    <s v="_x000a_Agente Especial_x000a_Líderes de procesos_x000a_Oficina Gestión Humana y SST_x000a_"/>
    <s v="Proveedores"/>
    <n v="160000000"/>
    <m/>
    <s v="2 meses"/>
    <s v="Entrega oportuna de la DOTACIÓN"/>
    <s v="Cobertura del 100% de la entrega de Dotación al personal."/>
    <n v="1"/>
    <m/>
  </r>
  <r>
    <x v="169"/>
    <x v="103"/>
    <s v="Protección de los empleados de la empresa frente a riesgos de muerte, emfermedades, incapacidades"/>
    <s v="Adquirir poliza de vida grupo para proteger a los empleados de Emdupar sa esp"/>
    <s v="Poliza grupo de vida"/>
    <x v="8"/>
    <s v="Cubrimiento de la planta total de personal de la empresa"/>
    <s v="La Convención Colectiva de Trabajo celebrada con SINTRAEMSDES se estableció en el ARTICULO 68. SEGURO DE VIDA EXTRALEGAL Y POR ACCIDENTES DE TRABAJO. "/>
    <s v="Planta de personal de EMDUPAR S.A. E.S.P."/>
    <s v="Caracterización de los empleados de la empresa y requerimiento proyectado"/>
    <s v="Requerimiento y presupuesto"/>
    <m/>
    <m/>
    <m/>
    <m/>
    <s v="Aseguramiento frente a riesgos de muerte, enfermedad, incapacidad o invalidez"/>
    <m/>
    <s v="Jefe Gestión Humana_x000a_Agente Especial"/>
    <s v="Proveedores"/>
    <n v="280000000"/>
    <m/>
    <s v="15 días"/>
    <s v="Poliza de vida individual de todos los empleados de EMDUPAR SA ESP"/>
    <s v="100% de los empleados asegurados"/>
    <n v="1"/>
    <m/>
  </r>
  <r>
    <x v="170"/>
    <x v="104"/>
    <s v="Improductividad e ineficiencia que afecta la operación del servicio y el clima organizacional de la empresa"/>
    <s v="Motivar a los trabajadores mediante actividades de integracion enfocadas a mejorar el clima organizacional"/>
    <s v="Prestación de servicios para actividades de integración "/>
    <x v="8"/>
    <s v="Realización de una jornada de integración a todos los empleados de EMDUPAR SA ESP"/>
    <s v="Un buen clima organizacional contribuye directamente en la productividad de las entidades, y el establecimiento de acciones de mejora sin duda contibuirá a que los trabajadores se sientan mas motivados, comprometidos y tengan los resultados esperados de su desempeño"/>
    <s v="Planta de personal de EMDUPAR S.A. E.S.P."/>
    <s v="Programación y logística de la actividad de integración"/>
    <s v="Jornada de integración de los colaboradores"/>
    <m/>
    <m/>
    <m/>
    <m/>
    <s v="Mejora en clima organizacional _x000a_Mayor compromiso de los trabajadores"/>
    <s v="Mayopr interacción entre los equipos de trabajo"/>
    <s v="_x000a_Agente Especial_x000a_Líderes de procesos_x000a_Oficina Gestión Humana"/>
    <s v="Proveedor"/>
    <n v="15000000"/>
    <m/>
    <s v="1 mes"/>
    <s v="Actividad realizada"/>
    <s v="Fomentar un clima organizacional adecuado y de integración"/>
    <n v="1"/>
    <s v="Celebracion de dia de la mujer, dia del hombre, celebraciones mensuales de cumpleaños"/>
  </r>
  <r>
    <x v="171"/>
    <x v="105"/>
    <s v="Pevenir posibles enfermedades o lesiones derivadas del entorno de trabajo."/>
    <s v="  Monitorear la exposición a factores de riesgo e identificar en forma precoz, posibles alteraciones temporales, permanentes o agravadas del estado de salud de los trabajadores  ocasionadas por la labor o por la exposición al medio ambiente de trabajo."/>
    <s v="Examenes medicos ocupacionales y medicina laboral"/>
    <x v="8"/>
    <s v="ingreso de nuevos trabajadores, examenes periodicos de toda la planta de personal, examenes de egreso a personal desvinculado"/>
    <s v="las evaluaciones médicas sirven para evaluar las condiciones físicas, y mentales de los trabajadores que ingresan,   Así mismo permiten detectar si se adaptan a las condiciones laborales, al perfil del cargo, al manual de funciones y al medio en el cual se desarrollará la labor."/>
    <s v="Planta de personal de EMDUPAR S.A. E.S.P."/>
    <s v="Programación de examenes periodicos para descubrir enfermedades o afecciones anticipadamente."/>
    <s v="Certificados de aptitud laboral"/>
    <s v="Convocar empresas con experiencia en evaluaciones medicas ."/>
    <s v="Comparativo de proveedores"/>
    <s v="Adquisición del servicio para las valoraciones medicas, examenes periodicos pre ingresos, egresos."/>
    <s v="cumplir con las valoraciones medica y examenes medicos ocupacionales para todo el personal de la empresa."/>
    <s v="Disminuición  enfermedades laborales a todo el personal de la empresa."/>
    <s v="Potenciación de la  productividad laboral y disminuir ausentismo por padecimientos o enfermedades laborales."/>
    <s v="_x000a_Agente Especial_x000a_Líderes de procesos_x000a_Oficina Gestión Humana y SST_x000a_"/>
    <s v="Proveedores"/>
    <n v="160000000"/>
    <m/>
    <s v="12 meses"/>
    <s v="Numero de examanes realizados /total de trabajadores"/>
    <s v="Cobertura del 100% de las valoraciones medicas y examenes ocupacionales de los trabajadores"/>
    <n v="1"/>
    <m/>
  </r>
  <r>
    <x v="172"/>
    <x v="106"/>
    <s v="Apagar o prevenir pequeños incendios antes de que crezcan, lo que podría ser la diferencia entre la vida y la muerte."/>
    <s v="Prevenir, detectar, extinguir y evacuar de manera segura conatos de incendios."/>
    <s v="Extintores certificados con la norma para prevenir conatos de incendios."/>
    <x v="8"/>
    <s v="Sedes de la Empresa de Servicios Públicos de Valleudpar EMDUPAR SA ESP"/>
    <s v=" Ayudan frente a una emergencia de incendio en las instalaciones d ela empresa, son muy efectivos para evitar que el fuego se propague y de fácil manipulación. Está diseñado para que cualquier trabajador pueda utilizarlo."/>
    <s v="Planta de personal de EMDUPAR S.A. E.S.P."/>
    <s v="Convocar empresas con experiencia en el suministro derecarga de extintores  de alta calidad y durabilidad y certificados con la normatividad."/>
    <s v="Comparativo de proveedores"/>
    <s v="Adquisición de los recargas de extintores acorde a las diferentes tipos de fuego."/>
    <s v="Recargas de extintores"/>
    <m/>
    <m/>
    <s v="Responder eficazmente ante lesiones y emergencias."/>
    <s v="Disminuir daños en las insfraestructura de lasinstalaciones d ela empresa  y desiones a los trabajadores."/>
    <s v="_x000a_Agente Especial_x000a_Líderes de procesos_x000a_Oficina Gestión Humana y SST_x000a_"/>
    <s v="Proveedores"/>
    <n v="12000000"/>
    <m/>
    <s v="2 meses"/>
    <s v="Extintores adquiridos"/>
    <m/>
    <n v="1"/>
    <m/>
  </r>
  <r>
    <x v="173"/>
    <x v="107"/>
    <s v="Responder eficazmente ante lesiones y emergencias comunes, y brindar la primera atencion de primeros auxilios."/>
    <s v="Prestar  primeros auxilios, ya que en él se encuentran los elementos indispensables para dar atención satisfactoria, a las víctimas de un accidente o enfermedad repentina, y en muchos casos pueden ser decisivos para salvar vidas."/>
    <s v="Suministros  avalados por las normas aplicables que permitan brindar los primeros auxilios ante lesiones y emergencias comunes."/>
    <x v="8"/>
    <s v="Atender las emergencias y brindarle los primeros auxilios. que se presenten en las instalaciones de la empresa a los trabajadores."/>
    <s v="Es necesario según la normatividad aplicable para actuar en caso de lesiones leves o indisposiciones que, en principio, no necesiten asistencia sanitaria. S"/>
    <s v="Planta de personal de EMDUPAR S.A. E.S.P."/>
    <s v="Convocar empresas con experiencia en el suministro de botiquinis de alta calidad y durabilidad y certificados con la normatividad."/>
    <s v="Comparativo de proveedores"/>
    <s v="Adquisición de los rsuministros para los botiquines de primeros auxilios."/>
    <s v="suministro de elementos para botiquines de la empresa."/>
    <m/>
    <m/>
    <s v="Attención adecuada a las víctimas de un accidente."/>
    <s v="prevenir que una lesion se agudice, y disminuir ausentismo. "/>
    <s v="_x000a_Agente Especial_x000a_Líderes de procesos_x000a_Oficina Gestión Humana y SST_x000a_"/>
    <s v="Proveedores"/>
    <n v="8000000"/>
    <m/>
    <s v="2 meses"/>
    <s v="Botiquín dotado de los elementos necesarios "/>
    <m/>
    <n v="1"/>
    <m/>
  </r>
  <r>
    <x v="174"/>
    <x v="108"/>
    <s v="Cubrir las condiciones de riesgo de caída en trabajo en alturas, mediante medidas de con trol contra caídas de personas y objetos."/>
    <s v="Garantizar la vida de los trabajadores  en caso de un accidente en alturas. "/>
    <s v="capacitacion y reentrenamiento por entidades certificadas con la normatividad vigente. (Resolucion 4272) "/>
    <x v="8"/>
    <s v="establecer, implementar y mantener los procedimientos de trabajo seguro en alturas."/>
    <s v="Disminuir los factores de riesgos asociados a las actividades de trabajos en altura."/>
    <s v="Planta de personal de EMDUPAR S.A. E.S.P."/>
    <s v="Convocar empresas con experiencia en reentrenamiento y trabajo en altura certificados por la norma."/>
    <s v="Comparativo de proveedores"/>
    <s v="Adquisición del servicio para el curso de reentrenamiento y trabajo en altura."/>
    <s v="cumplir con los requisitos establecidos en la norma para realizar trabajos en altura."/>
    <m/>
    <m/>
    <s v="Disminuición  accidentes laborales a todo el personal de la empresa."/>
    <s v="prevenir accidentes de trabajo en las actividades de alto riesgo."/>
    <s v="_x000a_Agente Especial_x000a_Líderes de procesos_x000a_Oficina Gestión Humana y SST_x000a_"/>
    <s v="Proveedores"/>
    <n v="5000000"/>
    <m/>
    <s v="2 meses"/>
    <s v="Trabajadores formados y certificados"/>
    <s v="Cumplimiento del Programa SST"/>
    <n v="1"/>
    <m/>
  </r>
  <r>
    <x v="175"/>
    <x v="109"/>
    <s v=" Fomentar en los trabajadores hábitos de vida saludables que puedan impactar en la reducción de enfermedades comunes y laborales,"/>
    <s v="Promover la prevención de la salud de los  de los trabajadores,accidentes del trabajo y las enfermedades profesionales en toda la empresa"/>
    <s v="Prestación de servicicos de apoyo y logistico para la realización de la Semana de la Seguridad y Salud en el Trabajo. "/>
    <x v="8"/>
    <s v="Bienestar de los colaboradores en términos de promoción en salud, prevención de accidentes, hábitos de vida saludables e instauración de una cultura de cuidado."/>
    <s v="Prevenir las lesiones y las enfermedades causadas por las condiciones de trabajo, además de la protección y promoción de la salud de los empleados."/>
    <s v="Planta de personal de EMDUPAR S.A. E.S.P."/>
    <s v="Cotizaciones a empresas para capacitaciones ludicas que inoacten en la reduccion de accidentes de trabajo "/>
    <s v="Comparativo de proveedores"/>
    <s v="Adquisición del servicio para caapcitaciones."/>
    <s v="cumplir con los requisitos establecidos en la norma y fomentar habitos de vida saludable y minimizar accidentes d etrabao y enfermedades laborales."/>
    <m/>
    <m/>
    <s v="Disminuición  accidentes, enfermedades  laborales y ausentismo a todo el personal de la empresa."/>
    <s v="Mejorar la seguridad y salud ede  los trabajadores  y los indicadores del SG SST"/>
    <s v="_x000a_Agente Especial_x000a_Líderes de procesos_x000a_Oficina Gestión Humana y SST_x000a_"/>
    <s v="Proveedores"/>
    <n v="3000000"/>
    <m/>
    <s v="1 mes"/>
    <s v="Actividades realizadas en la Semana SST/ Actividades programadas en la Semana SST"/>
    <s v="Vincular a todos los colaboradores de la empresa en la Semana de SST "/>
    <n v="1"/>
    <s v="revisar"/>
  </r>
  <r>
    <x v="176"/>
    <x v="110"/>
    <s v="Prevenir enfermedades al establecer unas mejores condiciones sanitarias en las areas  de trabajos con las fumigaciones. "/>
    <s v="Disminuir la cantidad de mosquitos, roedores   que podrían transmitir enfermedades a los trabajadores."/>
    <s v="Eliminación de de plagas, roedores  en las instalaciones la empresa."/>
    <x v="8"/>
    <s v="establecer medidas preventivas para la proteccion y prevencion de enferemedades por insectos y roedores en las instalaciones de la empresa."/>
    <s v="Prevenir  enfermedades causadas por los roedores, insectos rastreros y voladores en las instalaciones de la empresa."/>
    <s v="Planta de personal de EMDUPAR S.A. E.S.P."/>
    <s v="Cotizaciones a empresas especializadas en servicios de fumigacion."/>
    <s v="Comparativo de proveedores"/>
    <s v="prestacion de servios de fumigacion "/>
    <s v="Proveedor seleccionado realiza la fumigacion en las instalaciones de la empresa ."/>
    <m/>
    <m/>
    <s v="Disminuición enfermedades  laborales  a todo el personal de la empresa."/>
    <s v="prevenir accidentes de trabajo en las actividades de alto riesgo."/>
    <s v="_x000a_Agente Especial_x000a_Líderes de procesos_x000a_Oficina Gestión Humana y SST_x000a_"/>
    <s v="Proveedores"/>
    <n v="20000000"/>
    <m/>
    <s v="1 mes"/>
    <s v="Cumplimiento del contrato "/>
    <s v="Sedes de EMDUPAR SA ESP fumigadas"/>
    <n v="1"/>
    <m/>
  </r>
  <r>
    <x v="177"/>
    <x v="111"/>
    <s v="Inviabilidad financiera, debido a una ineficaz, deficiente y antieconómica gestión técnica de operación y mantenimiento."/>
    <s v="Diseñar Protocolo para el Uso de Elementos  para Mantenimiento Correctivo de Redes de acueducto en la ciudad Valledupar."/>
    <s v="Protocolo para el Uso de Elementos  para Mantenimiento Correctivo de Redes de acueducto en la ciudad Valledupar."/>
    <x v="8"/>
    <s v="Eficiencia y eficacia en las labores de reparación minimizando perdidas, tiempo de atencion de los mantenimiento correctivos y aseguramiento de la calidad del servicio."/>
    <s v="No existen estandarizaciones en el uso de elementos para reparaciones por tipo y  diámetro de tubería de Acueducto."/>
    <s v="Habitantes del area urbana del municipio de Valledupar"/>
    <s v="Diseñar protocolo para Mantenimiento Correctivo de Redes de acueducto"/>
    <s v="Diseño protocolo para Mantenimiento Correctivo de Redes de acueducto."/>
    <s v="Capacitar al personal en las buenas prácticas de reparación liderado por el area de Seguridad y Salud en el Trabajo SST."/>
    <s v="Certificacion del personal en la reparaciones de los elementos cosntitutivos redes de acueducto "/>
    <s v="seleccionar los elementos de reparacion acorde a las necesidad especifica de cada labor "/>
    <s v="Tuberias, valvulas, macromedidores, bridas etc."/>
    <s v="correcta reparacion de los elementos constitutivos de la red de acueducto"/>
    <s v="optimo estado de las redes"/>
    <s v="Emdupar SA ESP"/>
    <s v="Gobierno Nacional/ SSPD/Gobernacion del Cesar/ Municipio de Valledupar/ pobladores del Area urbana"/>
    <m/>
    <s v="Recuersos propios, convenios interadministrativos, créditos con entidades bancarias y cooperación internacional "/>
    <s v="Definiendo cronograma de ejecución"/>
    <s v="Protocolo documentado"/>
    <s v="Optimización de metodos y tiempos"/>
    <n v="0"/>
    <m/>
  </r>
  <r>
    <x v="178"/>
    <x v="112"/>
    <s v="Inviabilidad financiera, debido a una ineficaz, deficiente y antieconómica gestión técnica de operación y mantenimiento."/>
    <s v="Diseñar Protocolo para el Uso de Elementos  para Mantenimiento Correctivo de Redes de alcantarillado sanitario en la ciudad Valledupar."/>
    <s v="Protocolo para el Uso de Elementos  para Mantenimiento Correctivo de Redes de Alcantarillado Sanitario en la ciudad Valledupar."/>
    <x v="8"/>
    <s v="Eficiencia y eficacia en las labores de mantenimiento correctivos, disminuyendo tiempo de atencion de los reporte y mejorando indicadores de calidad del servicio de alcantarillado sanitario."/>
    <s v="No existen estandarizaciones en el uso de elementos para reparaciones por tipo y  diámetro de tubería de alcantarillado sanitario, lo que dificulta y aumenta el tiempo de atencion de los mantemientos requeridos."/>
    <s v="habitantes del area urbana del municipio de Valledupar"/>
    <s v="Diseño protocolo para Mantenimiento Correctivo de Redes de alcantarillado sanitario. "/>
    <s v="Protocolo para Mantenimiento Correctivo de Redes de alcantarillado sanitario."/>
    <s v="Implementación del protocolo para el Mantenimiento Correctivo de Redes de alcantarillado sanitario."/>
    <s v="Estandarización del proceso de mantenimiento correctivo de redes de alcantarillado sanitario. "/>
    <m/>
    <m/>
    <s v="Eficiencia y eficacia en los tiempo de reparacion de daños en las redes de alcantarillado sanitario"/>
    <s v="Reducción de costos en las reparaciones de redes de alcantarillado sanitario."/>
    <s v="Emdupar SA ESP"/>
    <s v="Gobierno Nacional/ SSPD/Gobernacion del Cesar/ Municipio de Valledupar/ pobladores del Area urbana"/>
    <m/>
    <s v="Recursos propios-Convenios interadministrativos, cooperacion internacional y creditos"/>
    <s v="Definiendo cronograma de ejecución"/>
    <s v="Protocolo documentado"/>
    <s v="Optimización de metodos y tiempos"/>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6"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OPICO">
  <location ref="A3:C11" firstHeaderRow="0" firstDataRow="1" firstDataCol="1"/>
  <pivotFields count="26">
    <pivotField dataField="1" showAll="0"/>
    <pivotField showAll="0"/>
    <pivotField showAll="0"/>
    <pivotField showAll="0"/>
    <pivotField showAll="0"/>
    <pivotField axis="axisRow" showAll="0">
      <items count="13">
        <item x="5"/>
        <item x="3"/>
        <item x="2"/>
        <item h="1" x="0"/>
        <item x="4"/>
        <item x="7"/>
        <item x="8"/>
        <item x="6"/>
        <item m="1" x="10"/>
        <item m="1" x="9"/>
        <item m="1" x="11"/>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s>
  <rowFields count="1">
    <field x="5"/>
  </rowFields>
  <rowItems count="8">
    <i>
      <x/>
    </i>
    <i>
      <x v="1"/>
    </i>
    <i>
      <x v="2"/>
    </i>
    <i>
      <x v="4"/>
    </i>
    <i>
      <x v="5"/>
    </i>
    <i>
      <x v="6"/>
    </i>
    <i>
      <x v="7"/>
    </i>
    <i t="grand">
      <x/>
    </i>
  </rowItems>
  <colFields count="1">
    <field x="-2"/>
  </colFields>
  <colItems count="2">
    <i>
      <x/>
    </i>
    <i i="1">
      <x v="1"/>
    </i>
  </colItems>
  <dataFields count="2">
    <dataField name=" No." fld="0" subtotal="count" baseField="0" baseItem="0"/>
    <dataField name=" % DE AVANCE" fld="24" subtotal="average" baseField="0" baseItem="0" numFmtId="10"/>
  </dataFields>
  <formats count="7">
    <format dxfId="67">
      <pivotArea type="all" dataOnly="0" outline="0" fieldPosition="0"/>
    </format>
    <format dxfId="66">
      <pivotArea outline="0" collapsedLevelsAreSubtotals="1" fieldPosition="0"/>
    </format>
    <format dxfId="65">
      <pivotArea field="5" type="button" dataOnly="0" labelOnly="1" outline="0" axis="axisRow" fieldPosition="0"/>
    </format>
    <format dxfId="64">
      <pivotArea dataOnly="0" labelOnly="1" fieldPosition="0">
        <references count="1">
          <reference field="5" count="0"/>
        </references>
      </pivotArea>
    </format>
    <format dxfId="63">
      <pivotArea dataOnly="0" labelOnly="1" grandRow="1" outline="0" fieldPosition="0"/>
    </format>
    <format dxfId="62">
      <pivotArea dataOnly="0" labelOnly="1" outline="0" fieldPosition="0">
        <references count="1">
          <reference field="4294967294" count="2">
            <x v="0"/>
            <x v="1"/>
          </reference>
        </references>
      </pivotArea>
    </format>
    <format dxfId="61">
      <pivotArea dataOnly="0" labelOnly="1" fieldPosition="0">
        <references count="1">
          <reference field="5" count="0"/>
        </references>
      </pivotArea>
    </format>
  </formats>
  <conditionalFormats count="1">
    <conditionalFormat priority="32">
      <pivotAreas count="1">
        <pivotArea type="data" outline="0" collapsedLevelsAreSubtotals="1" fieldPosition="0">
          <references count="1">
            <reference field="4294967294" count="1" selected="0">
              <x v="1"/>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abSelected="1" zoomScale="80" zoomScaleNormal="80" workbookViewId="0">
      <selection activeCell="A2" sqref="A2"/>
    </sheetView>
  </sheetViews>
  <sheetFormatPr baseColWidth="10" defaultColWidth="10.85546875" defaultRowHeight="15.75" x14ac:dyDescent="0.25"/>
  <cols>
    <col min="1" max="1" width="44.85546875" style="137" bestFit="1" customWidth="1"/>
    <col min="2" max="2" width="6.7109375" style="137" customWidth="1"/>
    <col min="3" max="4" width="15.42578125" style="137" customWidth="1"/>
    <col min="5" max="5" width="24.7109375" style="137" customWidth="1"/>
    <col min="6" max="6" width="47.42578125" style="137" bestFit="1" customWidth="1"/>
    <col min="7" max="7" width="43" style="137" bestFit="1" customWidth="1"/>
    <col min="8" max="8" width="64.42578125" style="137" bestFit="1" customWidth="1"/>
    <col min="9" max="9" width="136.42578125" style="137" bestFit="1" customWidth="1"/>
    <col min="10" max="10" width="155.42578125" style="137" bestFit="1" customWidth="1"/>
    <col min="11" max="11" width="107" style="137" bestFit="1" customWidth="1"/>
    <col min="12" max="12" width="110.140625" style="137" bestFit="1" customWidth="1"/>
    <col min="13" max="13" width="27.85546875" style="137" bestFit="1" customWidth="1"/>
    <col min="14" max="14" width="17.5703125" style="137" bestFit="1" customWidth="1"/>
    <col min="15" max="15" width="37.42578125" style="137" bestFit="1" customWidth="1"/>
    <col min="16" max="16" width="17.42578125" style="137" bestFit="1" customWidth="1"/>
    <col min="17" max="17" width="72.85546875" style="137" bestFit="1" customWidth="1"/>
    <col min="18" max="18" width="74.140625" style="137" bestFit="1" customWidth="1"/>
    <col min="19" max="19" width="206.5703125" style="137" bestFit="1" customWidth="1"/>
    <col min="20" max="20" width="146.140625" style="137" bestFit="1" customWidth="1"/>
    <col min="21" max="21" width="61.42578125" style="137" bestFit="1" customWidth="1"/>
    <col min="22" max="22" width="54.42578125" style="137" bestFit="1" customWidth="1"/>
    <col min="23" max="23" width="110.42578125" style="137" bestFit="1" customWidth="1"/>
    <col min="24" max="24" width="130.85546875" style="137" bestFit="1" customWidth="1"/>
    <col min="25" max="25" width="74.42578125" style="137" bestFit="1" customWidth="1"/>
    <col min="26" max="26" width="105.85546875" style="137" bestFit="1" customWidth="1"/>
    <col min="27" max="27" width="105.42578125" style="137" bestFit="1" customWidth="1"/>
    <col min="28" max="28" width="89.140625" style="137" bestFit="1" customWidth="1"/>
    <col min="29" max="29" width="66" style="137" bestFit="1" customWidth="1"/>
    <col min="30" max="30" width="65.42578125" style="137" bestFit="1" customWidth="1"/>
    <col min="31" max="31" width="79.85546875" style="137" bestFit="1" customWidth="1"/>
    <col min="32" max="32" width="35.5703125" style="137" bestFit="1" customWidth="1"/>
    <col min="33" max="33" width="165.42578125" style="137" bestFit="1" customWidth="1"/>
    <col min="34" max="34" width="21.140625" style="137" bestFit="1" customWidth="1"/>
    <col min="35" max="35" width="103.85546875" style="137" bestFit="1" customWidth="1"/>
    <col min="36" max="36" width="31" style="137" bestFit="1" customWidth="1"/>
    <col min="37" max="37" width="54.42578125" style="137" bestFit="1" customWidth="1"/>
    <col min="38" max="38" width="9.5703125" style="137" bestFit="1" customWidth="1"/>
    <col min="39" max="39" width="114.85546875" style="137" bestFit="1" customWidth="1"/>
    <col min="40" max="40" width="55.42578125" style="137" bestFit="1" customWidth="1"/>
    <col min="41" max="41" width="21.5703125" style="137" bestFit="1" customWidth="1"/>
    <col min="42" max="42" width="46.42578125" style="137" bestFit="1" customWidth="1"/>
    <col min="43" max="43" width="42.42578125" style="137" bestFit="1" customWidth="1"/>
    <col min="44" max="44" width="38.42578125" style="137" bestFit="1" customWidth="1"/>
    <col min="45" max="45" width="139.42578125" style="137" bestFit="1" customWidth="1"/>
    <col min="46" max="46" width="81.5703125" style="137" bestFit="1" customWidth="1"/>
    <col min="47" max="47" width="70.140625" style="137" bestFit="1" customWidth="1"/>
    <col min="48" max="48" width="93" style="137" bestFit="1" customWidth="1"/>
    <col min="49" max="49" width="79.42578125" style="137" bestFit="1" customWidth="1"/>
    <col min="50" max="50" width="85.85546875" style="137" bestFit="1" customWidth="1"/>
    <col min="51" max="51" width="110" style="137" bestFit="1" customWidth="1"/>
    <col min="52" max="52" width="33.5703125" style="137" bestFit="1" customWidth="1"/>
    <col min="53" max="53" width="27.42578125" style="137" bestFit="1" customWidth="1"/>
    <col min="54" max="54" width="11" style="137" bestFit="1" customWidth="1"/>
    <col min="55" max="55" width="91.5703125" style="137" bestFit="1" customWidth="1"/>
    <col min="56" max="56" width="60" style="137" bestFit="1" customWidth="1"/>
    <col min="57" max="57" width="26.85546875" style="137" bestFit="1" customWidth="1"/>
    <col min="58" max="58" width="132.5703125" style="137" bestFit="1" customWidth="1"/>
    <col min="59" max="59" width="15.5703125" style="137" bestFit="1" customWidth="1"/>
    <col min="60" max="60" width="54.5703125" style="137" bestFit="1" customWidth="1"/>
    <col min="61" max="61" width="98.42578125" style="137" bestFit="1" customWidth="1"/>
    <col min="62" max="62" width="82" style="137" bestFit="1" customWidth="1"/>
    <col min="63" max="63" width="84.85546875" style="137" bestFit="1" customWidth="1"/>
    <col min="64" max="64" width="70.42578125" style="137" bestFit="1" customWidth="1"/>
    <col min="65" max="65" width="57.42578125" style="137" bestFit="1" customWidth="1"/>
    <col min="66" max="66" width="37.85546875" style="137" bestFit="1" customWidth="1"/>
    <col min="67" max="67" width="80.5703125" style="137" bestFit="1" customWidth="1"/>
    <col min="68" max="68" width="28" style="137" bestFit="1" customWidth="1"/>
    <col min="69" max="69" width="48" style="137" bestFit="1" customWidth="1"/>
    <col min="70" max="70" width="37.85546875" style="137" bestFit="1" customWidth="1"/>
    <col min="71" max="71" width="43.42578125" style="137" bestFit="1" customWidth="1"/>
    <col min="72" max="72" width="9.85546875" style="137" bestFit="1" customWidth="1"/>
    <col min="73" max="73" width="33.85546875" style="137" bestFit="1" customWidth="1"/>
    <col min="74" max="74" width="20.42578125" style="137" bestFit="1" customWidth="1"/>
    <col min="75" max="75" width="101.42578125" style="137" bestFit="1" customWidth="1"/>
    <col min="76" max="76" width="111.42578125" style="137" bestFit="1" customWidth="1"/>
    <col min="77" max="77" width="109.42578125" style="137" bestFit="1" customWidth="1"/>
    <col min="78" max="78" width="72.42578125" style="137" bestFit="1" customWidth="1"/>
    <col min="79" max="79" width="51" style="137" bestFit="1" customWidth="1"/>
    <col min="80" max="80" width="74.5703125" style="137" bestFit="1" customWidth="1"/>
    <col min="81" max="81" width="39" style="137" bestFit="1" customWidth="1"/>
    <col min="82" max="82" width="64.42578125" style="137" bestFit="1" customWidth="1"/>
    <col min="83" max="83" width="23.140625" style="137" bestFit="1" customWidth="1"/>
    <col min="84" max="84" width="62.42578125" style="137" bestFit="1" customWidth="1"/>
    <col min="85" max="85" width="36.140625" style="137" bestFit="1" customWidth="1"/>
    <col min="86" max="86" width="83.5703125" style="137" bestFit="1" customWidth="1"/>
    <col min="87" max="87" width="47.42578125" style="137" bestFit="1" customWidth="1"/>
    <col min="88" max="88" width="43" style="137" bestFit="1" customWidth="1"/>
    <col min="89" max="89" width="64.42578125" style="137" bestFit="1" customWidth="1"/>
    <col min="90" max="90" width="136.42578125" style="137" bestFit="1" customWidth="1"/>
    <col min="91" max="91" width="155.42578125" style="137" bestFit="1" customWidth="1"/>
    <col min="92" max="92" width="107" style="137" bestFit="1" customWidth="1"/>
    <col min="93" max="93" width="110.140625" style="137" bestFit="1" customWidth="1"/>
    <col min="94" max="94" width="27.85546875" style="137" bestFit="1" customWidth="1"/>
    <col min="95" max="95" width="17.5703125" style="137" bestFit="1" customWidth="1"/>
    <col min="96" max="96" width="37.42578125" style="137" bestFit="1" customWidth="1"/>
    <col min="97" max="97" width="17.42578125" style="137" bestFit="1" customWidth="1"/>
    <col min="98" max="98" width="72.85546875" style="137" bestFit="1" customWidth="1"/>
    <col min="99" max="99" width="74.140625" style="137" bestFit="1" customWidth="1"/>
    <col min="100" max="100" width="206.5703125" style="137" bestFit="1" customWidth="1"/>
    <col min="101" max="101" width="146.140625" style="137" bestFit="1" customWidth="1"/>
    <col min="102" max="102" width="61.42578125" style="137" bestFit="1" customWidth="1"/>
    <col min="103" max="103" width="54.42578125" style="137" bestFit="1" customWidth="1"/>
    <col min="104" max="104" width="110.42578125" style="137" bestFit="1" customWidth="1"/>
    <col min="105" max="105" width="130.85546875" style="137" bestFit="1" customWidth="1"/>
    <col min="106" max="106" width="74.42578125" style="137" bestFit="1" customWidth="1"/>
    <col min="107" max="107" width="105.85546875" style="137" bestFit="1" customWidth="1"/>
    <col min="108" max="108" width="105.42578125" style="137" bestFit="1" customWidth="1"/>
    <col min="109" max="109" width="89.140625" style="137" bestFit="1" customWidth="1"/>
    <col min="110" max="110" width="66" style="137" bestFit="1" customWidth="1"/>
    <col min="111" max="111" width="65.42578125" style="137" bestFit="1" customWidth="1"/>
    <col min="112" max="112" width="79.85546875" style="137" bestFit="1" customWidth="1"/>
    <col min="113" max="113" width="35.5703125" style="137" bestFit="1" customWidth="1"/>
    <col min="114" max="114" width="165.42578125" style="137" bestFit="1" customWidth="1"/>
    <col min="115" max="115" width="21.140625" style="137" bestFit="1" customWidth="1"/>
    <col min="116" max="116" width="103.85546875" style="137" bestFit="1" customWidth="1"/>
    <col min="117" max="117" width="31" style="137" bestFit="1" customWidth="1"/>
    <col min="118" max="118" width="54.42578125" style="137" bestFit="1" customWidth="1"/>
    <col min="119" max="119" width="9.5703125" style="137" bestFit="1" customWidth="1"/>
    <col min="120" max="120" width="8.42578125" style="137" bestFit="1" customWidth="1"/>
    <col min="121" max="121" width="16.42578125" style="137" bestFit="1" customWidth="1"/>
    <col min="122" max="16384" width="10.85546875" style="137"/>
  </cols>
  <sheetData>
    <row r="1" spans="1:5" x14ac:dyDescent="0.25">
      <c r="C1" s="244" t="s">
        <v>2690</v>
      </c>
      <c r="D1" s="244" t="s">
        <v>2689</v>
      </c>
      <c r="E1" s="244" t="s">
        <v>2688</v>
      </c>
    </row>
    <row r="2" spans="1:5" ht="20.100000000000001" customHeight="1" x14ac:dyDescent="0.25">
      <c r="C2" s="245">
        <v>46082</v>
      </c>
      <c r="D2" s="245">
        <v>45992</v>
      </c>
      <c r="E2" s="245">
        <v>45901</v>
      </c>
    </row>
    <row r="3" spans="1:5" x14ac:dyDescent="0.25">
      <c r="A3" s="163" t="s">
        <v>2606</v>
      </c>
      <c r="B3" s="164" t="s">
        <v>2605</v>
      </c>
      <c r="C3" s="164" t="s">
        <v>2604</v>
      </c>
      <c r="D3" s="156" t="s">
        <v>2604</v>
      </c>
      <c r="E3" s="156" t="s">
        <v>2604</v>
      </c>
    </row>
    <row r="4" spans="1:5" x14ac:dyDescent="0.25">
      <c r="A4" s="166" t="s">
        <v>143</v>
      </c>
      <c r="B4" s="164">
        <v>32</v>
      </c>
      <c r="C4" s="165">
        <v>0.56874999999999987</v>
      </c>
      <c r="D4" s="153">
        <v>0.54999999999999982</v>
      </c>
      <c r="E4" s="153">
        <v>0.54843749999999991</v>
      </c>
    </row>
    <row r="5" spans="1:5" x14ac:dyDescent="0.25">
      <c r="A5" s="166" t="s">
        <v>774</v>
      </c>
      <c r="B5" s="164">
        <v>81</v>
      </c>
      <c r="C5" s="165">
        <v>0.86172839506172849</v>
      </c>
      <c r="D5" s="153">
        <v>0.86172839506172849</v>
      </c>
      <c r="E5" s="153">
        <v>0.2296296296296296</v>
      </c>
    </row>
    <row r="6" spans="1:5" x14ac:dyDescent="0.25">
      <c r="A6" s="166" t="s">
        <v>963</v>
      </c>
      <c r="B6" s="164">
        <v>19</v>
      </c>
      <c r="C6" s="165">
        <v>0.60789473684210527</v>
      </c>
      <c r="D6" s="153">
        <v>0.5842105263157894</v>
      </c>
      <c r="E6" s="153">
        <v>0.3984210526315789</v>
      </c>
    </row>
    <row r="7" spans="1:5" ht="30.95" customHeight="1" x14ac:dyDescent="0.25">
      <c r="A7" s="166" t="s">
        <v>1355</v>
      </c>
      <c r="B7" s="164">
        <v>3</v>
      </c>
      <c r="C7" s="165">
        <v>0.5</v>
      </c>
      <c r="D7" s="153">
        <v>0.48333333333333339</v>
      </c>
      <c r="E7" s="153">
        <v>0.41666666666666669</v>
      </c>
    </row>
    <row r="8" spans="1:5" ht="35.1" customHeight="1" x14ac:dyDescent="0.25">
      <c r="A8" s="166" t="s">
        <v>1582</v>
      </c>
      <c r="B8" s="164">
        <v>12</v>
      </c>
      <c r="C8" s="165">
        <v>0.98083333333333333</v>
      </c>
      <c r="D8" s="153">
        <v>0.98083333333333333</v>
      </c>
      <c r="E8" s="153">
        <v>0.95000000000000007</v>
      </c>
    </row>
    <row r="9" spans="1:5" x14ac:dyDescent="0.25">
      <c r="A9" s="166" t="s">
        <v>1068</v>
      </c>
      <c r="B9" s="164">
        <v>18</v>
      </c>
      <c r="C9" s="165">
        <v>0.76666666666666672</v>
      </c>
      <c r="D9" s="153">
        <v>0.64444444444444449</v>
      </c>
      <c r="E9" s="153">
        <v>0.57777777777777795</v>
      </c>
    </row>
    <row r="10" spans="1:5" ht="35.1" customHeight="1" x14ac:dyDescent="0.25">
      <c r="A10" s="166" t="s">
        <v>1423</v>
      </c>
      <c r="B10" s="164">
        <v>12</v>
      </c>
      <c r="C10" s="165">
        <v>0.75</v>
      </c>
      <c r="D10" s="153">
        <v>0.73749999999999993</v>
      </c>
      <c r="E10" s="153">
        <v>0.73749999999999993</v>
      </c>
    </row>
    <row r="11" spans="1:5" x14ac:dyDescent="0.25">
      <c r="A11" s="166" t="s">
        <v>2602</v>
      </c>
      <c r="B11" s="164">
        <v>177</v>
      </c>
      <c r="C11" s="165">
        <v>0.76621468926553671</v>
      </c>
      <c r="D11" s="145">
        <v>0.74672316384180781</v>
      </c>
      <c r="E11" s="145">
        <v>0.4272316384180791</v>
      </c>
    </row>
    <row r="12" spans="1:5" x14ac:dyDescent="0.25">
      <c r="A12"/>
      <c r="B12"/>
      <c r="C12"/>
      <c r="D12"/>
      <c r="E12"/>
    </row>
    <row r="13" spans="1:5" ht="33" customHeight="1" x14ac:dyDescent="0.25">
      <c r="A13"/>
      <c r="B13"/>
      <c r="C13"/>
      <c r="D13"/>
      <c r="E13"/>
    </row>
    <row r="14" spans="1:5" ht="30.95" customHeight="1" x14ac:dyDescent="0.25">
      <c r="A14"/>
      <c r="B14"/>
      <c r="C14"/>
      <c r="D14"/>
      <c r="E14"/>
    </row>
    <row r="15" spans="1:5" ht="30.95" customHeight="1" x14ac:dyDescent="0.25"/>
    <row r="17" ht="36.950000000000003" customHeight="1" x14ac:dyDescent="0.25"/>
    <row r="18" ht="29.1" customHeight="1" x14ac:dyDescent="0.25"/>
    <row r="19" ht="30.95" customHeight="1" x14ac:dyDescent="0.25"/>
    <row r="20" ht="24.95" customHeight="1" x14ac:dyDescent="0.25"/>
    <row r="21" ht="32.1" customHeight="1" x14ac:dyDescent="0.25"/>
    <row r="23" ht="32.1" customHeight="1" x14ac:dyDescent="0.25"/>
    <row r="26" ht="29.1" customHeight="1" x14ac:dyDescent="0.25"/>
    <row r="27" ht="27.95" customHeight="1" x14ac:dyDescent="0.25"/>
    <row r="29" ht="30" customHeight="1" x14ac:dyDescent="0.25"/>
    <row r="30" ht="27" customHeight="1" x14ac:dyDescent="0.25"/>
    <row r="31" ht="30.95" customHeight="1" x14ac:dyDescent="0.25"/>
    <row r="32" ht="30" customHeight="1" x14ac:dyDescent="0.25"/>
    <row r="33" ht="32.1" customHeight="1" x14ac:dyDescent="0.25"/>
    <row r="34" ht="30.95" customHeight="1" x14ac:dyDescent="0.25"/>
    <row r="35" ht="32.1" customHeight="1" x14ac:dyDescent="0.25"/>
    <row r="36" ht="33.950000000000003" customHeight="1" x14ac:dyDescent="0.25"/>
  </sheetData>
  <phoneticPr fontId="38" type="noConversion"/>
  <conditionalFormatting pivot="1" sqref="C4:C11">
    <cfRule type="iconSet" priority="32">
      <iconSet iconSet="5Arrows">
        <cfvo type="percent" val="0"/>
        <cfvo type="percent" val="20"/>
        <cfvo type="percent" val="40"/>
        <cfvo type="percent" val="60"/>
        <cfvo type="percent" val="80"/>
      </iconSet>
    </cfRule>
  </conditionalFormatting>
  <conditionalFormatting sqref="E4:E11">
    <cfRule type="iconSet" priority="21">
      <iconSet iconSet="5Arrows">
        <cfvo type="percent" val="0"/>
        <cfvo type="percent" val="20"/>
        <cfvo type="percent" val="40"/>
        <cfvo type="percent" val="60"/>
        <cfvo type="percent" val="80"/>
      </iconSet>
    </cfRule>
  </conditionalFormatting>
  <conditionalFormatting sqref="D4:D11">
    <cfRule type="iconSet" priority="11">
      <iconSet iconSet="5Arrows">
        <cfvo type="percent" val="0"/>
        <cfvo type="percent" val="20"/>
        <cfvo type="percent" val="40"/>
        <cfvo type="percent" val="60"/>
        <cfvo type="percent" val="80"/>
      </iconSet>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B208"/>
  <sheetViews>
    <sheetView topLeftCell="A3" zoomScale="60" zoomScaleNormal="60" workbookViewId="0">
      <pane xSplit="2" ySplit="4" topLeftCell="V7" activePane="bottomRight" state="frozen"/>
      <selection activeCell="A3" sqref="A3"/>
      <selection pane="topRight" activeCell="C3" sqref="C3"/>
      <selection pane="bottomLeft" activeCell="A6" sqref="A6"/>
      <selection pane="bottomRight" activeCell="V7" sqref="V7"/>
    </sheetView>
  </sheetViews>
  <sheetFormatPr baseColWidth="10" defaultRowHeight="15" x14ac:dyDescent="0.25"/>
  <cols>
    <col min="2" max="2" width="23.42578125" style="1" customWidth="1"/>
    <col min="3" max="3" width="58" style="1" customWidth="1"/>
    <col min="4" max="4" width="44.42578125" style="1" bestFit="1" customWidth="1"/>
    <col min="5" max="5" width="32.42578125" style="1" customWidth="1"/>
    <col min="6" max="6" width="34.85546875" style="1" customWidth="1"/>
    <col min="7" max="7" width="79.42578125" style="1" customWidth="1"/>
    <col min="8" max="8" width="77" style="1" customWidth="1"/>
    <col min="9" max="9" width="38" style="1" customWidth="1"/>
    <col min="10" max="10" width="46.140625" style="1" customWidth="1"/>
    <col min="11" max="11" width="22.42578125" style="1" customWidth="1"/>
    <col min="12" max="12" width="51.42578125" style="1" customWidth="1"/>
    <col min="13" max="13" width="33.5703125" style="1" customWidth="1"/>
    <col min="14" max="14" width="48.42578125" style="1" customWidth="1"/>
    <col min="15" max="15" width="20.140625" style="1" customWidth="1"/>
    <col min="16" max="16" width="33.85546875" style="1" customWidth="1"/>
    <col min="17" max="17" width="35.42578125" style="1" customWidth="1"/>
    <col min="18" max="18" width="19.42578125" style="1" customWidth="1"/>
    <col min="19" max="19" width="22.85546875" style="1" customWidth="1"/>
    <col min="20" max="20" width="23.42578125" style="1" customWidth="1"/>
    <col min="21" max="21" width="22.140625" style="40" customWidth="1"/>
    <col min="22" max="22" width="77" style="40" customWidth="1"/>
    <col min="23" max="23" width="65" customWidth="1"/>
    <col min="24" max="24" width="53.42578125" customWidth="1"/>
    <col min="25" max="25" width="21" style="44" customWidth="1"/>
    <col min="26" max="26" width="44.5703125" customWidth="1"/>
    <col min="27" max="27" width="17.140625" style="44" customWidth="1"/>
    <col min="28" max="28" width="21.140625" style="44" customWidth="1"/>
  </cols>
  <sheetData>
    <row r="1" spans="1:28" ht="24" hidden="1" thickBot="1" x14ac:dyDescent="0.4">
      <c r="A1" s="197" t="s">
        <v>926</v>
      </c>
      <c r="B1" s="198"/>
      <c r="C1" s="198"/>
      <c r="D1" s="198"/>
      <c r="E1" s="198"/>
      <c r="F1" s="198"/>
      <c r="G1" s="198"/>
      <c r="H1" s="198"/>
      <c r="I1" s="198"/>
      <c r="J1" s="198"/>
      <c r="K1" s="198"/>
      <c r="L1" s="198"/>
      <c r="M1" s="198"/>
      <c r="N1" s="198"/>
      <c r="O1" s="198"/>
      <c r="P1" s="198"/>
      <c r="Q1" s="198"/>
      <c r="R1" s="198"/>
      <c r="S1" s="198"/>
      <c r="T1" s="198"/>
      <c r="U1" s="198"/>
      <c r="V1" s="198"/>
      <c r="W1" s="198"/>
      <c r="X1" s="199"/>
    </row>
    <row r="2" spans="1:28" ht="24" hidden="1" thickBot="1" x14ac:dyDescent="0.4">
      <c r="A2" s="200" t="s">
        <v>927</v>
      </c>
      <c r="B2" s="201"/>
      <c r="C2" s="201"/>
      <c r="D2" s="201"/>
      <c r="E2" s="201"/>
      <c r="F2" s="201"/>
      <c r="G2" s="201"/>
      <c r="H2" s="201"/>
      <c r="I2" s="201"/>
      <c r="J2" s="201"/>
      <c r="K2" s="201"/>
      <c r="L2" s="201"/>
      <c r="M2" s="201"/>
      <c r="N2" s="201"/>
      <c r="O2" s="201"/>
      <c r="P2" s="201"/>
      <c r="Q2" s="201"/>
      <c r="R2" s="201"/>
      <c r="S2" s="201"/>
      <c r="T2" s="201"/>
      <c r="U2" s="201"/>
      <c r="V2" s="201"/>
      <c r="W2" s="201"/>
      <c r="X2" s="202"/>
    </row>
    <row r="3" spans="1:28" ht="39.6" hidden="1" customHeight="1" x14ac:dyDescent="0.25">
      <c r="A3" s="128" t="s">
        <v>928</v>
      </c>
      <c r="B3" s="129" t="s">
        <v>929</v>
      </c>
      <c r="C3" s="130" t="s">
        <v>930</v>
      </c>
      <c r="D3" s="129" t="s">
        <v>931</v>
      </c>
      <c r="E3" s="130" t="s">
        <v>932</v>
      </c>
      <c r="F3" s="129" t="s">
        <v>933</v>
      </c>
      <c r="G3" s="131" t="s">
        <v>934</v>
      </c>
      <c r="H3" s="132" t="s">
        <v>935</v>
      </c>
      <c r="I3" s="130" t="s">
        <v>936</v>
      </c>
      <c r="J3" s="134" t="s">
        <v>937</v>
      </c>
      <c r="K3" s="82" t="s">
        <v>948</v>
      </c>
      <c r="L3" s="82" t="s">
        <v>949</v>
      </c>
      <c r="M3" s="82" t="s">
        <v>950</v>
      </c>
      <c r="N3" s="82" t="s">
        <v>951</v>
      </c>
      <c r="O3" s="83" t="s">
        <v>952</v>
      </c>
      <c r="P3" s="84" t="s">
        <v>953</v>
      </c>
      <c r="Q3" s="84" t="s">
        <v>954</v>
      </c>
      <c r="R3" s="82" t="s">
        <v>955</v>
      </c>
      <c r="S3" s="82" t="s">
        <v>956</v>
      </c>
      <c r="T3" s="84" t="s">
        <v>957</v>
      </c>
      <c r="U3" s="84" t="s">
        <v>958</v>
      </c>
      <c r="V3" s="132" t="s">
        <v>938</v>
      </c>
      <c r="W3" s="135" t="s">
        <v>939</v>
      </c>
      <c r="X3" s="132" t="s">
        <v>940</v>
      </c>
      <c r="Y3" s="133" t="s">
        <v>2603</v>
      </c>
      <c r="Z3" s="129" t="s">
        <v>2594</v>
      </c>
      <c r="AA3" s="133" t="s">
        <v>2603</v>
      </c>
      <c r="AB3" s="133" t="s">
        <v>2603</v>
      </c>
    </row>
    <row r="4" spans="1:28" ht="39.6" customHeight="1" x14ac:dyDescent="0.25">
      <c r="A4" s="204" t="s">
        <v>928</v>
      </c>
      <c r="B4" s="207" t="s">
        <v>929</v>
      </c>
      <c r="C4" s="210" t="s">
        <v>930</v>
      </c>
      <c r="D4" s="207" t="s">
        <v>931</v>
      </c>
      <c r="E4" s="210" t="s">
        <v>932</v>
      </c>
      <c r="F4" s="207" t="s">
        <v>933</v>
      </c>
      <c r="G4" s="213" t="s">
        <v>934</v>
      </c>
      <c r="H4" s="216" t="s">
        <v>935</v>
      </c>
      <c r="I4" s="210" t="s">
        <v>936</v>
      </c>
      <c r="J4" s="227" t="s">
        <v>937</v>
      </c>
      <c r="K4" s="228"/>
      <c r="L4" s="228"/>
      <c r="M4" s="228"/>
      <c r="N4" s="228"/>
      <c r="O4" s="229"/>
      <c r="P4" s="219" t="s">
        <v>944</v>
      </c>
      <c r="Q4" s="220"/>
      <c r="R4" s="223" t="s">
        <v>945</v>
      </c>
      <c r="S4" s="224"/>
      <c r="T4" s="219" t="s">
        <v>946</v>
      </c>
      <c r="U4" s="220"/>
      <c r="V4" s="216" t="s">
        <v>938</v>
      </c>
      <c r="W4" s="213" t="s">
        <v>939</v>
      </c>
      <c r="X4" s="216" t="s">
        <v>940</v>
      </c>
      <c r="Y4" s="230" t="s">
        <v>2659</v>
      </c>
      <c r="Z4" s="233" t="s">
        <v>2594</v>
      </c>
      <c r="AA4" s="230" t="s">
        <v>2656</v>
      </c>
      <c r="AB4" s="230" t="s">
        <v>2642</v>
      </c>
    </row>
    <row r="5" spans="1:28" ht="33.75" customHeight="1" x14ac:dyDescent="0.25">
      <c r="A5" s="205"/>
      <c r="B5" s="208"/>
      <c r="C5" s="211"/>
      <c r="D5" s="208"/>
      <c r="E5" s="211"/>
      <c r="F5" s="208"/>
      <c r="G5" s="214"/>
      <c r="H5" s="217"/>
      <c r="I5" s="211"/>
      <c r="J5" s="203" t="s">
        <v>941</v>
      </c>
      <c r="K5" s="203"/>
      <c r="L5" s="203" t="s">
        <v>942</v>
      </c>
      <c r="M5" s="203"/>
      <c r="N5" s="203" t="s">
        <v>943</v>
      </c>
      <c r="O5" s="203"/>
      <c r="P5" s="221"/>
      <c r="Q5" s="222"/>
      <c r="R5" s="225"/>
      <c r="S5" s="226"/>
      <c r="T5" s="221"/>
      <c r="U5" s="222"/>
      <c r="V5" s="217"/>
      <c r="W5" s="214"/>
      <c r="X5" s="217"/>
      <c r="Y5" s="231"/>
      <c r="Z5" s="234"/>
      <c r="AA5" s="231"/>
      <c r="AB5" s="231"/>
    </row>
    <row r="6" spans="1:28" s="37" customFormat="1" ht="39.950000000000003" customHeight="1" x14ac:dyDescent="0.25">
      <c r="A6" s="206"/>
      <c r="B6" s="209"/>
      <c r="C6" s="212"/>
      <c r="D6" s="209"/>
      <c r="E6" s="212"/>
      <c r="F6" s="209"/>
      <c r="G6" s="215"/>
      <c r="H6" s="218"/>
      <c r="I6" s="212"/>
      <c r="J6" s="82" t="s">
        <v>947</v>
      </c>
      <c r="K6" s="82" t="s">
        <v>948</v>
      </c>
      <c r="L6" s="82" t="s">
        <v>949</v>
      </c>
      <c r="M6" s="82" t="s">
        <v>950</v>
      </c>
      <c r="N6" s="82" t="s">
        <v>951</v>
      </c>
      <c r="O6" s="83" t="s">
        <v>952</v>
      </c>
      <c r="P6" s="84" t="s">
        <v>953</v>
      </c>
      <c r="Q6" s="84" t="s">
        <v>954</v>
      </c>
      <c r="R6" s="82" t="s">
        <v>955</v>
      </c>
      <c r="S6" s="82" t="s">
        <v>956</v>
      </c>
      <c r="T6" s="84" t="s">
        <v>957</v>
      </c>
      <c r="U6" s="84" t="s">
        <v>958</v>
      </c>
      <c r="V6" s="218"/>
      <c r="W6" s="215"/>
      <c r="X6" s="218"/>
      <c r="Y6" s="232"/>
      <c r="Z6" s="235"/>
      <c r="AA6" s="232"/>
      <c r="AB6" s="232"/>
    </row>
    <row r="7" spans="1:28" s="41" customFormat="1" ht="153.94999999999999" customHeight="1" x14ac:dyDescent="0.25">
      <c r="A7" s="49">
        <v>1</v>
      </c>
      <c r="B7" s="39" t="s">
        <v>1121</v>
      </c>
      <c r="C7" s="42" t="s">
        <v>1122</v>
      </c>
      <c r="D7" s="39" t="s">
        <v>1123</v>
      </c>
      <c r="E7" s="42" t="s">
        <v>1124</v>
      </c>
      <c r="F7" s="39" t="s">
        <v>963</v>
      </c>
      <c r="G7" s="42" t="s">
        <v>1125</v>
      </c>
      <c r="H7" s="39" t="s">
        <v>1126</v>
      </c>
      <c r="I7" s="42" t="s">
        <v>1127</v>
      </c>
      <c r="J7" s="39" t="s">
        <v>1128</v>
      </c>
      <c r="K7" s="39" t="s">
        <v>1129</v>
      </c>
      <c r="L7" s="39" t="s">
        <v>1130</v>
      </c>
      <c r="M7" s="39" t="s">
        <v>1131</v>
      </c>
      <c r="N7" s="39" t="s">
        <v>1132</v>
      </c>
      <c r="O7" s="39" t="s">
        <v>1133</v>
      </c>
      <c r="P7" s="42" t="s">
        <v>1134</v>
      </c>
      <c r="Q7" s="42" t="s">
        <v>1135</v>
      </c>
      <c r="R7" s="39" t="s">
        <v>1136</v>
      </c>
      <c r="S7" s="39" t="s">
        <v>1137</v>
      </c>
      <c r="T7" s="42" t="s">
        <v>1138</v>
      </c>
      <c r="U7" s="50" t="s">
        <v>974</v>
      </c>
      <c r="V7" s="39" t="s">
        <v>1139</v>
      </c>
      <c r="W7" s="42" t="s">
        <v>1140</v>
      </c>
      <c r="X7" s="39" t="s">
        <v>977</v>
      </c>
      <c r="Y7" s="91">
        <v>1</v>
      </c>
      <c r="Z7" s="158" t="s">
        <v>2650</v>
      </c>
      <c r="AA7" s="91">
        <v>1</v>
      </c>
      <c r="AB7" s="91">
        <v>0.22</v>
      </c>
    </row>
    <row r="8" spans="1:28" s="38" customFormat="1" ht="113.1" customHeight="1" x14ac:dyDescent="0.25">
      <c r="A8" s="49">
        <v>2</v>
      </c>
      <c r="B8" s="39" t="s">
        <v>1141</v>
      </c>
      <c r="C8" s="42" t="s">
        <v>1142</v>
      </c>
      <c r="D8" s="39" t="s">
        <v>1143</v>
      </c>
      <c r="E8" s="42" t="s">
        <v>1144</v>
      </c>
      <c r="F8" s="39" t="s">
        <v>963</v>
      </c>
      <c r="G8" s="42" t="s">
        <v>1145</v>
      </c>
      <c r="H8" s="39" t="s">
        <v>1146</v>
      </c>
      <c r="I8" s="42" t="s">
        <v>1147</v>
      </c>
      <c r="J8" s="39" t="s">
        <v>1148</v>
      </c>
      <c r="K8" s="39" t="s">
        <v>1149</v>
      </c>
      <c r="L8" s="39" t="s">
        <v>1150</v>
      </c>
      <c r="M8" s="39" t="s">
        <v>1151</v>
      </c>
      <c r="N8" s="39" t="s">
        <v>1152</v>
      </c>
      <c r="O8" s="39" t="s">
        <v>1153</v>
      </c>
      <c r="P8" s="42" t="s">
        <v>1154</v>
      </c>
      <c r="Q8" s="42" t="s">
        <v>1155</v>
      </c>
      <c r="R8" s="39" t="s">
        <v>1156</v>
      </c>
      <c r="S8" s="39" t="s">
        <v>1157</v>
      </c>
      <c r="T8" s="42" t="s">
        <v>1158</v>
      </c>
      <c r="U8" s="50" t="s">
        <v>974</v>
      </c>
      <c r="V8" s="39" t="s">
        <v>1159</v>
      </c>
      <c r="W8" s="42" t="s">
        <v>1160</v>
      </c>
      <c r="X8" s="39" t="s">
        <v>977</v>
      </c>
      <c r="Y8" s="91">
        <v>0.05</v>
      </c>
      <c r="Z8" s="126" t="s">
        <v>2600</v>
      </c>
      <c r="AA8" s="91">
        <v>0.05</v>
      </c>
      <c r="AB8" s="91">
        <v>0.05</v>
      </c>
    </row>
    <row r="9" spans="1:28" s="38" customFormat="1" ht="175.5" customHeight="1" x14ac:dyDescent="0.25">
      <c r="A9" s="49">
        <v>3</v>
      </c>
      <c r="B9" s="39" t="s">
        <v>1161</v>
      </c>
      <c r="C9" s="42" t="s">
        <v>1162</v>
      </c>
      <c r="D9" s="39" t="s">
        <v>1163</v>
      </c>
      <c r="E9" s="42" t="s">
        <v>1124</v>
      </c>
      <c r="F9" s="39" t="s">
        <v>963</v>
      </c>
      <c r="G9" s="42" t="s">
        <v>1164</v>
      </c>
      <c r="H9" s="39" t="s">
        <v>1165</v>
      </c>
      <c r="I9" s="42" t="s">
        <v>1166</v>
      </c>
      <c r="J9" s="39" t="s">
        <v>1167</v>
      </c>
      <c r="K9" s="39" t="s">
        <v>1168</v>
      </c>
      <c r="L9" s="39" t="s">
        <v>1169</v>
      </c>
      <c r="M9" s="39" t="s">
        <v>1168</v>
      </c>
      <c r="N9" s="39" t="s">
        <v>1170</v>
      </c>
      <c r="O9" s="39" t="s">
        <v>1168</v>
      </c>
      <c r="P9" s="42" t="s">
        <v>1171</v>
      </c>
      <c r="Q9" s="42" t="s">
        <v>1172</v>
      </c>
      <c r="R9" s="39" t="s">
        <v>1173</v>
      </c>
      <c r="S9" s="39" t="s">
        <v>1157</v>
      </c>
      <c r="T9" s="42" t="s">
        <v>1174</v>
      </c>
      <c r="U9" s="50" t="s">
        <v>974</v>
      </c>
      <c r="V9" s="39" t="s">
        <v>1175</v>
      </c>
      <c r="W9" s="42" t="s">
        <v>1176</v>
      </c>
      <c r="X9" s="39" t="s">
        <v>977</v>
      </c>
      <c r="Y9" s="91">
        <v>1</v>
      </c>
      <c r="Z9" s="159" t="s">
        <v>2651</v>
      </c>
      <c r="AA9" s="91">
        <v>1</v>
      </c>
      <c r="AB9" s="91">
        <v>0.7</v>
      </c>
    </row>
    <row r="10" spans="1:28" s="38" customFormat="1" ht="171" customHeight="1" x14ac:dyDescent="0.25">
      <c r="A10" s="49">
        <v>4</v>
      </c>
      <c r="B10" s="39" t="s">
        <v>1177</v>
      </c>
      <c r="C10" s="42" t="s">
        <v>1178</v>
      </c>
      <c r="D10" s="39" t="s">
        <v>1179</v>
      </c>
      <c r="E10" s="42" t="s">
        <v>1180</v>
      </c>
      <c r="F10" s="39" t="s">
        <v>963</v>
      </c>
      <c r="G10" s="42" t="s">
        <v>1181</v>
      </c>
      <c r="H10" s="39" t="s">
        <v>1182</v>
      </c>
      <c r="I10" s="42" t="s">
        <v>1183</v>
      </c>
      <c r="J10" s="39" t="s">
        <v>1184</v>
      </c>
      <c r="K10" s="39" t="s">
        <v>1185</v>
      </c>
      <c r="L10" s="39" t="s">
        <v>1186</v>
      </c>
      <c r="M10" s="39" t="s">
        <v>1187</v>
      </c>
      <c r="N10" s="39" t="s">
        <v>1188</v>
      </c>
      <c r="O10" s="39" t="s">
        <v>1153</v>
      </c>
      <c r="P10" s="42" t="s">
        <v>1189</v>
      </c>
      <c r="Q10" s="42" t="s">
        <v>1190</v>
      </c>
      <c r="R10" s="39" t="s">
        <v>1191</v>
      </c>
      <c r="S10" s="39" t="s">
        <v>1192</v>
      </c>
      <c r="T10" s="42" t="s">
        <v>1193</v>
      </c>
      <c r="U10" s="50" t="s">
        <v>974</v>
      </c>
      <c r="V10" s="39" t="s">
        <v>975</v>
      </c>
      <c r="W10" s="42" t="s">
        <v>1194</v>
      </c>
      <c r="X10" s="39" t="s">
        <v>977</v>
      </c>
      <c r="Y10" s="91">
        <v>1</v>
      </c>
      <c r="Z10" s="139" t="s">
        <v>2608</v>
      </c>
      <c r="AA10" s="91">
        <v>1</v>
      </c>
      <c r="AB10" s="91">
        <v>1</v>
      </c>
    </row>
    <row r="11" spans="1:28" s="38" customFormat="1" ht="156.75" customHeight="1" x14ac:dyDescent="0.25">
      <c r="A11" s="49">
        <v>5</v>
      </c>
      <c r="B11" s="39" t="s">
        <v>1195</v>
      </c>
      <c r="C11" s="42" t="s">
        <v>1196</v>
      </c>
      <c r="D11" s="39" t="s">
        <v>525</v>
      </c>
      <c r="E11" s="42" t="s">
        <v>1197</v>
      </c>
      <c r="F11" s="39" t="s">
        <v>963</v>
      </c>
      <c r="G11" s="42" t="s">
        <v>1198</v>
      </c>
      <c r="H11" s="39" t="s">
        <v>1199</v>
      </c>
      <c r="I11" s="42" t="s">
        <v>1200</v>
      </c>
      <c r="J11" s="39" t="s">
        <v>1201</v>
      </c>
      <c r="K11" s="39" t="s">
        <v>1202</v>
      </c>
      <c r="L11" s="39" t="s">
        <v>1203</v>
      </c>
      <c r="M11" s="39" t="s">
        <v>1204</v>
      </c>
      <c r="N11" s="39"/>
      <c r="O11" s="39"/>
      <c r="P11" s="42" t="s">
        <v>1205</v>
      </c>
      <c r="Q11" s="42" t="s">
        <v>1206</v>
      </c>
      <c r="R11" s="39" t="s">
        <v>1207</v>
      </c>
      <c r="S11" s="39" t="s">
        <v>1208</v>
      </c>
      <c r="T11" s="42" t="s">
        <v>1209</v>
      </c>
      <c r="U11" s="50" t="s">
        <v>1820</v>
      </c>
      <c r="V11" s="39" t="s">
        <v>975</v>
      </c>
      <c r="W11" s="42" t="s">
        <v>1210</v>
      </c>
      <c r="X11" s="39" t="s">
        <v>977</v>
      </c>
      <c r="Y11" s="91">
        <v>1</v>
      </c>
      <c r="Z11" s="139" t="s">
        <v>2609</v>
      </c>
      <c r="AA11" s="91">
        <v>1</v>
      </c>
      <c r="AB11" s="91">
        <v>1</v>
      </c>
    </row>
    <row r="12" spans="1:28" s="38" customFormat="1" ht="155.25" customHeight="1" x14ac:dyDescent="0.25">
      <c r="A12" s="49">
        <v>6</v>
      </c>
      <c r="B12" s="39" t="s">
        <v>1211</v>
      </c>
      <c r="C12" s="42" t="s">
        <v>1212</v>
      </c>
      <c r="D12" s="39" t="s">
        <v>1213</v>
      </c>
      <c r="E12" s="42" t="s">
        <v>962</v>
      </c>
      <c r="F12" s="39" t="s">
        <v>963</v>
      </c>
      <c r="G12" s="42" t="s">
        <v>1214</v>
      </c>
      <c r="H12" s="39" t="s">
        <v>1215</v>
      </c>
      <c r="I12" s="42" t="s">
        <v>1216</v>
      </c>
      <c r="J12" s="39" t="s">
        <v>1217</v>
      </c>
      <c r="K12" s="39" t="s">
        <v>1218</v>
      </c>
      <c r="L12" s="39" t="s">
        <v>1219</v>
      </c>
      <c r="M12" s="39" t="s">
        <v>1220</v>
      </c>
      <c r="N12" s="39"/>
      <c r="O12" s="39"/>
      <c r="P12" s="42" t="s">
        <v>1221</v>
      </c>
      <c r="Q12" s="42" t="s">
        <v>1222</v>
      </c>
      <c r="R12" s="39" t="s">
        <v>1223</v>
      </c>
      <c r="S12" s="39" t="s">
        <v>1224</v>
      </c>
      <c r="T12" s="42" t="s">
        <v>1225</v>
      </c>
      <c r="U12" s="50" t="s">
        <v>1820</v>
      </c>
      <c r="V12" s="39" t="s">
        <v>975</v>
      </c>
      <c r="W12" s="42" t="s">
        <v>976</v>
      </c>
      <c r="X12" s="39" t="s">
        <v>977</v>
      </c>
      <c r="Y12" s="91">
        <v>1</v>
      </c>
      <c r="Z12" s="139" t="s">
        <v>2610</v>
      </c>
      <c r="AA12" s="91">
        <v>1</v>
      </c>
      <c r="AB12" s="91">
        <v>1</v>
      </c>
    </row>
    <row r="13" spans="1:28" s="38" customFormat="1" ht="139.5" customHeight="1" x14ac:dyDescent="0.25">
      <c r="A13" s="49">
        <v>7</v>
      </c>
      <c r="B13" s="39" t="s">
        <v>1226</v>
      </c>
      <c r="C13" s="42" t="s">
        <v>1227</v>
      </c>
      <c r="D13" s="39" t="s">
        <v>1228</v>
      </c>
      <c r="E13" s="42" t="s">
        <v>1229</v>
      </c>
      <c r="F13" s="39" t="s">
        <v>963</v>
      </c>
      <c r="G13" s="42" t="s">
        <v>1230</v>
      </c>
      <c r="H13" s="39" t="s">
        <v>1231</v>
      </c>
      <c r="I13" s="42" t="s">
        <v>1232</v>
      </c>
      <c r="J13" s="39" t="s">
        <v>1233</v>
      </c>
      <c r="K13" s="39" t="s">
        <v>1234</v>
      </c>
      <c r="L13" s="39" t="s">
        <v>1235</v>
      </c>
      <c r="M13" s="39" t="s">
        <v>1236</v>
      </c>
      <c r="N13" s="39"/>
      <c r="O13" s="39"/>
      <c r="P13" s="42" t="s">
        <v>1237</v>
      </c>
      <c r="Q13" s="42" t="s">
        <v>1238</v>
      </c>
      <c r="R13" s="39" t="s">
        <v>1207</v>
      </c>
      <c r="S13" s="39" t="s">
        <v>1192</v>
      </c>
      <c r="T13" s="42" t="s">
        <v>1239</v>
      </c>
      <c r="U13" s="50" t="s">
        <v>974</v>
      </c>
      <c r="V13" s="39" t="s">
        <v>1240</v>
      </c>
      <c r="W13" s="42" t="s">
        <v>1241</v>
      </c>
      <c r="X13" s="39" t="s">
        <v>977</v>
      </c>
      <c r="Y13" s="92">
        <v>0.5</v>
      </c>
      <c r="Z13" s="158" t="s">
        <v>2669</v>
      </c>
      <c r="AA13" s="92">
        <v>0.05</v>
      </c>
      <c r="AB13" s="92">
        <v>0</v>
      </c>
    </row>
    <row r="14" spans="1:28" s="38" customFormat="1" ht="138" customHeight="1" x14ac:dyDescent="0.25">
      <c r="A14" s="49">
        <v>8</v>
      </c>
      <c r="B14" s="39" t="s">
        <v>959</v>
      </c>
      <c r="C14" s="42" t="s">
        <v>960</v>
      </c>
      <c r="D14" s="39" t="s">
        <v>961</v>
      </c>
      <c r="E14" s="42" t="s">
        <v>962</v>
      </c>
      <c r="F14" s="39" t="s">
        <v>963</v>
      </c>
      <c r="G14" s="42" t="s">
        <v>964</v>
      </c>
      <c r="H14" s="39" t="s">
        <v>965</v>
      </c>
      <c r="I14" s="42" t="s">
        <v>966</v>
      </c>
      <c r="J14" s="39" t="s">
        <v>967</v>
      </c>
      <c r="K14" s="39" t="s">
        <v>968</v>
      </c>
      <c r="L14" s="39"/>
      <c r="M14" s="39"/>
      <c r="N14" s="39"/>
      <c r="O14" s="39"/>
      <c r="P14" s="42" t="s">
        <v>969</v>
      </c>
      <c r="Q14" s="42" t="s">
        <v>970</v>
      </c>
      <c r="R14" s="39" t="s">
        <v>971</v>
      </c>
      <c r="S14" s="39" t="s">
        <v>972</v>
      </c>
      <c r="T14" s="42" t="s">
        <v>973</v>
      </c>
      <c r="U14" s="50" t="s">
        <v>974</v>
      </c>
      <c r="V14" s="39" t="s">
        <v>975</v>
      </c>
      <c r="W14" s="42" t="s">
        <v>976</v>
      </c>
      <c r="X14" s="39" t="s">
        <v>977</v>
      </c>
      <c r="Y14" s="126">
        <v>0</v>
      </c>
      <c r="Z14" s="160" t="s">
        <v>2652</v>
      </c>
      <c r="AA14" s="126">
        <v>0</v>
      </c>
      <c r="AB14" s="126">
        <v>0.1</v>
      </c>
    </row>
    <row r="15" spans="1:28" s="38" customFormat="1" ht="168.75" customHeight="1" x14ac:dyDescent="0.25">
      <c r="A15" s="49">
        <v>9</v>
      </c>
      <c r="B15" s="39" t="s">
        <v>978</v>
      </c>
      <c r="C15" s="42" t="s">
        <v>979</v>
      </c>
      <c r="D15" s="39" t="s">
        <v>1822</v>
      </c>
      <c r="E15" s="42" t="s">
        <v>980</v>
      </c>
      <c r="F15" s="39" t="s">
        <v>963</v>
      </c>
      <c r="G15" s="42" t="s">
        <v>981</v>
      </c>
      <c r="H15" s="39" t="s">
        <v>103</v>
      </c>
      <c r="I15" s="42" t="s">
        <v>982</v>
      </c>
      <c r="J15" s="39" t="s">
        <v>983</v>
      </c>
      <c r="K15" s="39" t="s">
        <v>984</v>
      </c>
      <c r="L15" s="39" t="s">
        <v>985</v>
      </c>
      <c r="M15" s="39" t="s">
        <v>986</v>
      </c>
      <c r="N15" s="39" t="s">
        <v>987</v>
      </c>
      <c r="O15" s="39" t="s">
        <v>988</v>
      </c>
      <c r="P15" s="42" t="s">
        <v>989</v>
      </c>
      <c r="Q15" s="42" t="s">
        <v>990</v>
      </c>
      <c r="R15" s="39" t="s">
        <v>991</v>
      </c>
      <c r="S15" s="39" t="s">
        <v>992</v>
      </c>
      <c r="T15" s="42" t="s">
        <v>993</v>
      </c>
      <c r="U15" s="42" t="s">
        <v>974</v>
      </c>
      <c r="V15" s="39" t="s">
        <v>994</v>
      </c>
      <c r="W15" s="42" t="s">
        <v>995</v>
      </c>
      <c r="X15" s="39" t="s">
        <v>977</v>
      </c>
      <c r="Y15" s="92">
        <v>1</v>
      </c>
      <c r="Z15" s="161" t="s">
        <v>2653</v>
      </c>
      <c r="AA15" s="92">
        <v>1</v>
      </c>
      <c r="AB15" s="92">
        <v>0</v>
      </c>
    </row>
    <row r="16" spans="1:28" s="38" customFormat="1" ht="145.5" customHeight="1" x14ac:dyDescent="0.25">
      <c r="A16" s="49">
        <v>10</v>
      </c>
      <c r="B16" s="39" t="s">
        <v>1242</v>
      </c>
      <c r="C16" s="42" t="s">
        <v>1243</v>
      </c>
      <c r="D16" s="39" t="s">
        <v>1244</v>
      </c>
      <c r="E16" s="42" t="s">
        <v>1124</v>
      </c>
      <c r="F16" s="39" t="s">
        <v>963</v>
      </c>
      <c r="G16" s="42" t="s">
        <v>1245</v>
      </c>
      <c r="H16" s="39" t="s">
        <v>76</v>
      </c>
      <c r="I16" s="42" t="s">
        <v>1246</v>
      </c>
      <c r="J16" s="39" t="s">
        <v>1247</v>
      </c>
      <c r="K16" s="39" t="s">
        <v>1248</v>
      </c>
      <c r="L16" s="39"/>
      <c r="M16" s="39"/>
      <c r="N16" s="39"/>
      <c r="O16" s="39"/>
      <c r="P16" s="42" t="s">
        <v>1249</v>
      </c>
      <c r="Q16" s="42" t="s">
        <v>1250</v>
      </c>
      <c r="R16" s="39" t="s">
        <v>1251</v>
      </c>
      <c r="S16" s="39" t="s">
        <v>1252</v>
      </c>
      <c r="T16" s="42" t="s">
        <v>1253</v>
      </c>
      <c r="U16" s="50" t="s">
        <v>974</v>
      </c>
      <c r="V16" s="39" t="s">
        <v>1254</v>
      </c>
      <c r="W16" s="42" t="s">
        <v>1255</v>
      </c>
      <c r="X16" s="39" t="s">
        <v>977</v>
      </c>
      <c r="Y16" s="92">
        <v>1</v>
      </c>
      <c r="Z16" s="162" t="s">
        <v>2650</v>
      </c>
      <c r="AA16" s="92">
        <v>1</v>
      </c>
      <c r="AB16" s="92">
        <v>0</v>
      </c>
    </row>
    <row r="17" spans="1:28" s="43" customFormat="1" ht="132" customHeight="1" x14ac:dyDescent="0.25">
      <c r="A17" s="52">
        <v>11</v>
      </c>
      <c r="B17" s="53" t="s">
        <v>1256</v>
      </c>
      <c r="C17" s="53" t="s">
        <v>62</v>
      </c>
      <c r="D17" s="53" t="s">
        <v>64</v>
      </c>
      <c r="E17" s="53" t="s">
        <v>980</v>
      </c>
      <c r="F17" s="53" t="s">
        <v>963</v>
      </c>
      <c r="G17" s="53" t="s">
        <v>1257</v>
      </c>
      <c r="H17" s="53" t="s">
        <v>1258</v>
      </c>
      <c r="I17" s="53" t="s">
        <v>1259</v>
      </c>
      <c r="J17" s="53" t="s">
        <v>1260</v>
      </c>
      <c r="K17" s="53" t="s">
        <v>1261</v>
      </c>
      <c r="L17" s="53" t="s">
        <v>1262</v>
      </c>
      <c r="M17" s="53" t="s">
        <v>1263</v>
      </c>
      <c r="N17" s="53" t="s">
        <v>1264</v>
      </c>
      <c r="O17" s="53" t="s">
        <v>1263</v>
      </c>
      <c r="P17" s="53" t="s">
        <v>1265</v>
      </c>
      <c r="Q17" s="53" t="s">
        <v>1266</v>
      </c>
      <c r="R17" s="53" t="s">
        <v>1267</v>
      </c>
      <c r="S17" s="53" t="s">
        <v>1268</v>
      </c>
      <c r="T17" s="53" t="s">
        <v>1269</v>
      </c>
      <c r="U17" s="54" t="s">
        <v>974</v>
      </c>
      <c r="V17" s="53" t="s">
        <v>1821</v>
      </c>
      <c r="W17" s="53" t="s">
        <v>1270</v>
      </c>
      <c r="X17" s="53" t="s">
        <v>977</v>
      </c>
      <c r="Y17" s="93">
        <v>1</v>
      </c>
      <c r="Z17" s="127" t="s">
        <v>2601</v>
      </c>
      <c r="AA17" s="93">
        <v>1</v>
      </c>
      <c r="AB17" s="93">
        <v>1</v>
      </c>
    </row>
    <row r="18" spans="1:28" s="38" customFormat="1" ht="87.95" customHeight="1" x14ac:dyDescent="0.25">
      <c r="A18" s="49">
        <v>12</v>
      </c>
      <c r="B18" s="39" t="s">
        <v>1271</v>
      </c>
      <c r="C18" s="42" t="s">
        <v>1272</v>
      </c>
      <c r="D18" s="39" t="s">
        <v>1273</v>
      </c>
      <c r="E18" s="42" t="s">
        <v>1124</v>
      </c>
      <c r="F18" s="39" t="s">
        <v>963</v>
      </c>
      <c r="G18" s="42" t="s">
        <v>1274</v>
      </c>
      <c r="H18" s="39" t="s">
        <v>1275</v>
      </c>
      <c r="I18" s="42" t="s">
        <v>1276</v>
      </c>
      <c r="J18" s="39" t="s">
        <v>1277</v>
      </c>
      <c r="K18" s="39" t="s">
        <v>1278</v>
      </c>
      <c r="L18" s="39" t="s">
        <v>1279</v>
      </c>
      <c r="M18" s="39" t="s">
        <v>1280</v>
      </c>
      <c r="N18" s="39"/>
      <c r="O18" s="39"/>
      <c r="P18" s="42" t="s">
        <v>1281</v>
      </c>
      <c r="Q18" s="42" t="s">
        <v>1049</v>
      </c>
      <c r="R18" s="39" t="s">
        <v>991</v>
      </c>
      <c r="S18" s="39" t="s">
        <v>1282</v>
      </c>
      <c r="T18" s="42" t="s">
        <v>1283</v>
      </c>
      <c r="U18" s="50" t="s">
        <v>974</v>
      </c>
      <c r="V18" s="39" t="s">
        <v>975</v>
      </c>
      <c r="W18" s="42" t="s">
        <v>1284</v>
      </c>
      <c r="X18" s="39" t="s">
        <v>977</v>
      </c>
      <c r="Y18" s="91">
        <v>0</v>
      </c>
      <c r="Z18" s="91"/>
      <c r="AA18" s="91">
        <v>0</v>
      </c>
      <c r="AB18" s="91">
        <v>0</v>
      </c>
    </row>
    <row r="19" spans="1:28" s="38" customFormat="1" ht="123" customHeight="1" x14ac:dyDescent="0.25">
      <c r="A19" s="49">
        <v>13</v>
      </c>
      <c r="B19" s="39" t="s">
        <v>1285</v>
      </c>
      <c r="C19" s="42" t="s">
        <v>1286</v>
      </c>
      <c r="D19" s="39" t="s">
        <v>1287</v>
      </c>
      <c r="E19" s="42" t="s">
        <v>980</v>
      </c>
      <c r="F19" s="39" t="s">
        <v>963</v>
      </c>
      <c r="G19" s="42" t="s">
        <v>1288</v>
      </c>
      <c r="H19" s="39" t="s">
        <v>1289</v>
      </c>
      <c r="I19" s="42" t="s">
        <v>1290</v>
      </c>
      <c r="J19" s="39" t="s">
        <v>1291</v>
      </c>
      <c r="K19" s="39" t="s">
        <v>1292</v>
      </c>
      <c r="L19" s="39" t="s">
        <v>1293</v>
      </c>
      <c r="M19" s="39" t="s">
        <v>1294</v>
      </c>
      <c r="N19" s="39"/>
      <c r="O19" s="39"/>
      <c r="P19" s="42" t="s">
        <v>1295</v>
      </c>
      <c r="Q19" s="42" t="s">
        <v>1296</v>
      </c>
      <c r="R19" s="39" t="s">
        <v>1297</v>
      </c>
      <c r="S19" s="39" t="s">
        <v>1298</v>
      </c>
      <c r="T19" s="42" t="s">
        <v>1299</v>
      </c>
      <c r="U19" s="50" t="s">
        <v>974</v>
      </c>
      <c r="V19" s="39" t="s">
        <v>975</v>
      </c>
      <c r="W19" s="42" t="s">
        <v>1300</v>
      </c>
      <c r="X19" s="39" t="s">
        <v>977</v>
      </c>
      <c r="Y19" s="92">
        <v>0</v>
      </c>
      <c r="AA19" s="92">
        <v>0</v>
      </c>
      <c r="AB19" s="92">
        <v>0</v>
      </c>
    </row>
    <row r="20" spans="1:28" s="38" customFormat="1" ht="140.25" customHeight="1" x14ac:dyDescent="0.25">
      <c r="A20" s="49">
        <v>14</v>
      </c>
      <c r="B20" s="39" t="s">
        <v>1301</v>
      </c>
      <c r="C20" s="42" t="s">
        <v>1302</v>
      </c>
      <c r="D20" s="39" t="s">
        <v>100</v>
      </c>
      <c r="E20" s="42" t="s">
        <v>980</v>
      </c>
      <c r="F20" s="39" t="s">
        <v>963</v>
      </c>
      <c r="G20" s="42" t="s">
        <v>1303</v>
      </c>
      <c r="H20" s="39" t="s">
        <v>1304</v>
      </c>
      <c r="I20" s="42" t="s">
        <v>1305</v>
      </c>
      <c r="J20" s="39" t="s">
        <v>1306</v>
      </c>
      <c r="K20" s="39" t="s">
        <v>1307</v>
      </c>
      <c r="L20" s="39" t="s">
        <v>1308</v>
      </c>
      <c r="M20" s="39" t="s">
        <v>1309</v>
      </c>
      <c r="N20" s="39"/>
      <c r="O20" s="39"/>
      <c r="P20" s="42" t="s">
        <v>1310</v>
      </c>
      <c r="Q20" s="42" t="s">
        <v>1311</v>
      </c>
      <c r="R20" s="39" t="s">
        <v>1312</v>
      </c>
      <c r="S20" s="39" t="s">
        <v>1313</v>
      </c>
      <c r="T20" s="42" t="s">
        <v>1314</v>
      </c>
      <c r="U20" s="50" t="s">
        <v>974</v>
      </c>
      <c r="V20" s="39" t="s">
        <v>975</v>
      </c>
      <c r="W20" s="42" t="s">
        <v>1315</v>
      </c>
      <c r="X20" s="39" t="s">
        <v>977</v>
      </c>
      <c r="Y20" s="92">
        <v>0</v>
      </c>
      <c r="AA20" s="92">
        <v>0</v>
      </c>
      <c r="AB20" s="92">
        <v>0</v>
      </c>
    </row>
    <row r="21" spans="1:28" s="38" customFormat="1" ht="146.25" customHeight="1" x14ac:dyDescent="0.25">
      <c r="A21" s="49">
        <v>15</v>
      </c>
      <c r="B21" s="39" t="s">
        <v>1316</v>
      </c>
      <c r="C21" s="42" t="s">
        <v>1317</v>
      </c>
      <c r="D21" s="39" t="s">
        <v>1318</v>
      </c>
      <c r="E21" s="42" t="s">
        <v>962</v>
      </c>
      <c r="F21" s="39" t="s">
        <v>963</v>
      </c>
      <c r="G21" s="42" t="s">
        <v>1319</v>
      </c>
      <c r="H21" s="39" t="s">
        <v>1320</v>
      </c>
      <c r="I21" s="42" t="s">
        <v>1321</v>
      </c>
      <c r="J21" s="39" t="s">
        <v>1322</v>
      </c>
      <c r="K21" s="39" t="s">
        <v>1323</v>
      </c>
      <c r="L21" s="39" t="s">
        <v>1324</v>
      </c>
      <c r="M21" s="39" t="s">
        <v>1846</v>
      </c>
      <c r="N21" s="39"/>
      <c r="O21" s="39"/>
      <c r="P21" s="42" t="s">
        <v>1325</v>
      </c>
      <c r="Q21" s="42" t="s">
        <v>1326</v>
      </c>
      <c r="R21" s="39" t="s">
        <v>1327</v>
      </c>
      <c r="S21" s="39" t="s">
        <v>1328</v>
      </c>
      <c r="T21" s="42" t="s">
        <v>1329</v>
      </c>
      <c r="U21" s="50" t="s">
        <v>974</v>
      </c>
      <c r="V21" s="39" t="s">
        <v>994</v>
      </c>
      <c r="W21" s="42" t="s">
        <v>1330</v>
      </c>
      <c r="X21" s="39" t="s">
        <v>977</v>
      </c>
      <c r="Y21" s="92">
        <v>0</v>
      </c>
      <c r="AA21" s="92">
        <v>0</v>
      </c>
      <c r="AB21" s="92">
        <v>0</v>
      </c>
    </row>
    <row r="22" spans="1:28" s="38" customFormat="1" ht="148.5" customHeight="1" x14ac:dyDescent="0.25">
      <c r="A22" s="49">
        <v>16</v>
      </c>
      <c r="B22" s="39" t="s">
        <v>1331</v>
      </c>
      <c r="C22" s="42" t="s">
        <v>1332</v>
      </c>
      <c r="D22" s="39" t="s">
        <v>1333</v>
      </c>
      <c r="E22" s="42" t="s">
        <v>980</v>
      </c>
      <c r="F22" s="39" t="s">
        <v>963</v>
      </c>
      <c r="G22" s="42" t="s">
        <v>1334</v>
      </c>
      <c r="H22" s="39" t="s">
        <v>1335</v>
      </c>
      <c r="I22" s="42" t="s">
        <v>1336</v>
      </c>
      <c r="J22" s="39" t="s">
        <v>1337</v>
      </c>
      <c r="K22" s="39" t="s">
        <v>1338</v>
      </c>
      <c r="L22" s="39" t="s">
        <v>1339</v>
      </c>
      <c r="M22" s="39" t="s">
        <v>1340</v>
      </c>
      <c r="N22" s="39" t="s">
        <v>1341</v>
      </c>
      <c r="O22" s="39" t="s">
        <v>1340</v>
      </c>
      <c r="P22" s="42" t="s">
        <v>1342</v>
      </c>
      <c r="Q22" s="42" t="s">
        <v>1049</v>
      </c>
      <c r="R22" s="39" t="s">
        <v>1343</v>
      </c>
      <c r="S22" s="39" t="s">
        <v>1344</v>
      </c>
      <c r="T22" s="42" t="s">
        <v>1345</v>
      </c>
      <c r="U22" s="50" t="s">
        <v>974</v>
      </c>
      <c r="V22" s="39" t="s">
        <v>1347</v>
      </c>
      <c r="W22" s="47"/>
      <c r="X22" s="39" t="s">
        <v>977</v>
      </c>
      <c r="Y22" s="92">
        <v>0</v>
      </c>
      <c r="AA22" s="92">
        <v>0</v>
      </c>
      <c r="AB22" s="92">
        <v>0</v>
      </c>
    </row>
    <row r="23" spans="1:28" s="38" customFormat="1" ht="174" customHeight="1" x14ac:dyDescent="0.25">
      <c r="A23" s="49">
        <v>17</v>
      </c>
      <c r="B23" s="39" t="s">
        <v>1824</v>
      </c>
      <c r="C23" s="42" t="s">
        <v>1833</v>
      </c>
      <c r="D23" s="39" t="s">
        <v>1823</v>
      </c>
      <c r="E23" s="42" t="s">
        <v>980</v>
      </c>
      <c r="F23" s="39" t="s">
        <v>963</v>
      </c>
      <c r="G23" s="42" t="s">
        <v>1832</v>
      </c>
      <c r="H23" s="39" t="s">
        <v>1843</v>
      </c>
      <c r="I23" s="42" t="s">
        <v>1825</v>
      </c>
      <c r="J23" s="39" t="s">
        <v>1826</v>
      </c>
      <c r="K23" s="39" t="s">
        <v>984</v>
      </c>
      <c r="L23" s="39" t="s">
        <v>1827</v>
      </c>
      <c r="M23" s="39" t="s">
        <v>1828</v>
      </c>
      <c r="N23" s="39"/>
      <c r="O23" s="39"/>
      <c r="P23" s="42" t="s">
        <v>989</v>
      </c>
      <c r="Q23" s="42" t="s">
        <v>1830</v>
      </c>
      <c r="R23" s="39" t="s">
        <v>991</v>
      </c>
      <c r="S23" s="39" t="s">
        <v>1829</v>
      </c>
      <c r="T23" s="42" t="s">
        <v>1831</v>
      </c>
      <c r="U23" s="42" t="s">
        <v>974</v>
      </c>
      <c r="V23" s="39" t="s">
        <v>994</v>
      </c>
      <c r="W23" s="42" t="s">
        <v>995</v>
      </c>
      <c r="X23" s="39" t="s">
        <v>977</v>
      </c>
      <c r="Y23" s="160">
        <v>1</v>
      </c>
      <c r="Z23" s="161" t="s">
        <v>2654</v>
      </c>
      <c r="AA23" s="160">
        <v>1</v>
      </c>
      <c r="AB23" s="91">
        <v>0.5</v>
      </c>
    </row>
    <row r="24" spans="1:28" s="38" customFormat="1" ht="121.5" customHeight="1" x14ac:dyDescent="0.25">
      <c r="A24" s="49">
        <v>18</v>
      </c>
      <c r="B24" s="39" t="s">
        <v>1840</v>
      </c>
      <c r="C24" s="42" t="s">
        <v>1845</v>
      </c>
      <c r="D24" s="39" t="s">
        <v>1842</v>
      </c>
      <c r="E24" s="42" t="s">
        <v>1124</v>
      </c>
      <c r="F24" s="39" t="s">
        <v>963</v>
      </c>
      <c r="G24" s="42" t="s">
        <v>1841</v>
      </c>
      <c r="H24" s="39" t="s">
        <v>1844</v>
      </c>
      <c r="I24" s="42" t="s">
        <v>1825</v>
      </c>
      <c r="J24" s="39" t="s">
        <v>1835</v>
      </c>
      <c r="K24" s="39" t="s">
        <v>984</v>
      </c>
      <c r="L24" s="39" t="s">
        <v>1836</v>
      </c>
      <c r="M24" s="39" t="s">
        <v>1837</v>
      </c>
      <c r="N24" s="39"/>
      <c r="O24" s="39"/>
      <c r="P24" s="42" t="s">
        <v>1834</v>
      </c>
      <c r="Q24" s="42" t="s">
        <v>1830</v>
      </c>
      <c r="R24" s="39" t="s">
        <v>991</v>
      </c>
      <c r="S24" s="39" t="s">
        <v>1829</v>
      </c>
      <c r="T24" s="42" t="s">
        <v>1839</v>
      </c>
      <c r="U24" s="42" t="s">
        <v>974</v>
      </c>
      <c r="V24" s="39" t="s">
        <v>994</v>
      </c>
      <c r="W24" s="42" t="s">
        <v>1838</v>
      </c>
      <c r="X24" s="39" t="s">
        <v>977</v>
      </c>
      <c r="Y24" s="92">
        <v>1</v>
      </c>
      <c r="Z24" s="140" t="s">
        <v>2611</v>
      </c>
      <c r="AA24" s="92">
        <v>1</v>
      </c>
      <c r="AB24" s="92">
        <v>1</v>
      </c>
    </row>
    <row r="25" spans="1:28" s="38" customFormat="1" ht="105.95" customHeight="1" x14ac:dyDescent="0.25">
      <c r="A25" s="49">
        <v>19</v>
      </c>
      <c r="B25" s="39" t="s">
        <v>1847</v>
      </c>
      <c r="C25" s="55" t="s">
        <v>1848</v>
      </c>
      <c r="D25" s="55" t="s">
        <v>1849</v>
      </c>
      <c r="E25" s="42" t="s">
        <v>1124</v>
      </c>
      <c r="F25" s="39" t="s">
        <v>774</v>
      </c>
      <c r="G25" s="45" t="s">
        <v>1850</v>
      </c>
      <c r="H25" s="55" t="s">
        <v>1851</v>
      </c>
      <c r="I25" s="55" t="s">
        <v>1852</v>
      </c>
      <c r="J25" s="55" t="s">
        <v>1853</v>
      </c>
      <c r="K25" s="55" t="s">
        <v>1854</v>
      </c>
      <c r="L25" s="55" t="s">
        <v>1855</v>
      </c>
      <c r="M25" s="55" t="s">
        <v>1854</v>
      </c>
      <c r="N25" s="55" t="s">
        <v>1856</v>
      </c>
      <c r="O25" s="55" t="s">
        <v>1854</v>
      </c>
      <c r="P25" s="55" t="s">
        <v>1857</v>
      </c>
      <c r="Q25" s="55" t="s">
        <v>1858</v>
      </c>
      <c r="R25" s="55" t="s">
        <v>1859</v>
      </c>
      <c r="S25" s="55" t="s">
        <v>1860</v>
      </c>
      <c r="T25" s="55" t="s">
        <v>1861</v>
      </c>
      <c r="U25" s="55" t="s">
        <v>974</v>
      </c>
      <c r="V25" s="55" t="s">
        <v>1862</v>
      </c>
      <c r="W25" s="55" t="s">
        <v>1863</v>
      </c>
      <c r="X25" s="55" t="s">
        <v>1864</v>
      </c>
      <c r="Y25" s="136">
        <v>1</v>
      </c>
      <c r="Z25" s="167" t="s">
        <v>2655</v>
      </c>
      <c r="AA25" s="136">
        <v>1</v>
      </c>
      <c r="AB25" s="136">
        <v>0</v>
      </c>
    </row>
    <row r="26" spans="1:28" ht="141.75" x14ac:dyDescent="0.25">
      <c r="A26" s="49">
        <v>20</v>
      </c>
      <c r="B26" s="39" t="s">
        <v>1847</v>
      </c>
      <c r="C26" s="55" t="s">
        <v>1848</v>
      </c>
      <c r="D26" s="55" t="s">
        <v>1849</v>
      </c>
      <c r="E26" s="42" t="s">
        <v>1124</v>
      </c>
      <c r="F26" s="39" t="s">
        <v>774</v>
      </c>
      <c r="G26" s="45" t="s">
        <v>1850</v>
      </c>
      <c r="H26" s="55" t="s">
        <v>1851</v>
      </c>
      <c r="I26" s="55" t="s">
        <v>1852</v>
      </c>
      <c r="J26" s="55" t="s">
        <v>1853</v>
      </c>
      <c r="K26" s="55" t="s">
        <v>1854</v>
      </c>
      <c r="L26" s="55" t="s">
        <v>1855</v>
      </c>
      <c r="M26" s="55" t="s">
        <v>1854</v>
      </c>
      <c r="N26" s="55" t="s">
        <v>1856</v>
      </c>
      <c r="O26" s="55" t="s">
        <v>1854</v>
      </c>
      <c r="P26" s="55" t="s">
        <v>1857</v>
      </c>
      <c r="Q26" s="55" t="s">
        <v>1858</v>
      </c>
      <c r="R26" s="55" t="s">
        <v>1859</v>
      </c>
      <c r="S26" s="55" t="s">
        <v>1865</v>
      </c>
      <c r="T26" s="55" t="s">
        <v>1861</v>
      </c>
      <c r="U26" s="55" t="s">
        <v>974</v>
      </c>
      <c r="V26" s="55" t="s">
        <v>1862</v>
      </c>
      <c r="W26" s="55" t="s">
        <v>1863</v>
      </c>
      <c r="X26" s="55" t="s">
        <v>1864</v>
      </c>
      <c r="Y26" s="111">
        <v>1</v>
      </c>
      <c r="Z26" s="167" t="s">
        <v>2655</v>
      </c>
      <c r="AA26" s="111">
        <v>1</v>
      </c>
      <c r="AB26" s="111">
        <v>0</v>
      </c>
    </row>
    <row r="27" spans="1:28" ht="141.75" x14ac:dyDescent="0.25">
      <c r="A27" s="49">
        <v>21</v>
      </c>
      <c r="B27" s="39" t="s">
        <v>1847</v>
      </c>
      <c r="C27" s="55" t="s">
        <v>1848</v>
      </c>
      <c r="D27" s="55" t="s">
        <v>1849</v>
      </c>
      <c r="E27" s="42" t="s">
        <v>1124</v>
      </c>
      <c r="F27" s="39" t="s">
        <v>774</v>
      </c>
      <c r="G27" s="45" t="s">
        <v>1850</v>
      </c>
      <c r="H27" s="55" t="s">
        <v>1851</v>
      </c>
      <c r="I27" s="55" t="s">
        <v>1852</v>
      </c>
      <c r="J27" s="55" t="s">
        <v>1853</v>
      </c>
      <c r="K27" s="55" t="s">
        <v>1854</v>
      </c>
      <c r="L27" s="55" t="s">
        <v>1855</v>
      </c>
      <c r="M27" s="55" t="s">
        <v>1854</v>
      </c>
      <c r="N27" s="55" t="s">
        <v>1856</v>
      </c>
      <c r="O27" s="55" t="s">
        <v>1854</v>
      </c>
      <c r="P27" s="55" t="s">
        <v>1857</v>
      </c>
      <c r="Q27" s="55" t="s">
        <v>1858</v>
      </c>
      <c r="R27" s="55" t="s">
        <v>1859</v>
      </c>
      <c r="S27" s="55" t="s">
        <v>1866</v>
      </c>
      <c r="T27" s="55" t="s">
        <v>1861</v>
      </c>
      <c r="U27" s="55" t="s">
        <v>974</v>
      </c>
      <c r="V27" s="55" t="s">
        <v>1862</v>
      </c>
      <c r="W27" s="55" t="s">
        <v>1863</v>
      </c>
      <c r="X27" s="55" t="s">
        <v>1864</v>
      </c>
      <c r="Y27" s="111">
        <v>1</v>
      </c>
      <c r="Z27" s="167" t="s">
        <v>2655</v>
      </c>
      <c r="AA27" s="111">
        <v>1</v>
      </c>
      <c r="AB27" s="111">
        <v>0</v>
      </c>
    </row>
    <row r="28" spans="1:28" ht="141.75" x14ac:dyDescent="0.25">
      <c r="A28" s="49">
        <v>22</v>
      </c>
      <c r="B28" s="39" t="s">
        <v>1847</v>
      </c>
      <c r="C28" s="55" t="s">
        <v>1867</v>
      </c>
      <c r="D28" s="55" t="s">
        <v>1849</v>
      </c>
      <c r="E28" s="42" t="s">
        <v>1124</v>
      </c>
      <c r="F28" s="39" t="s">
        <v>774</v>
      </c>
      <c r="G28" s="45" t="s">
        <v>1850</v>
      </c>
      <c r="H28" s="55" t="s">
        <v>1851</v>
      </c>
      <c r="I28" s="55" t="s">
        <v>1868</v>
      </c>
      <c r="J28" s="55" t="s">
        <v>1853</v>
      </c>
      <c r="K28" s="55" t="s">
        <v>1854</v>
      </c>
      <c r="L28" s="55" t="s">
        <v>1855</v>
      </c>
      <c r="M28" s="55" t="s">
        <v>1854</v>
      </c>
      <c r="N28" s="55" t="s">
        <v>1856</v>
      </c>
      <c r="O28" s="55" t="s">
        <v>1854</v>
      </c>
      <c r="P28" s="55" t="s">
        <v>1857</v>
      </c>
      <c r="Q28" s="55" t="s">
        <v>1869</v>
      </c>
      <c r="R28" s="55" t="s">
        <v>1859</v>
      </c>
      <c r="S28" s="55" t="s">
        <v>1866</v>
      </c>
      <c r="T28" s="55" t="s">
        <v>1861</v>
      </c>
      <c r="U28" s="55" t="s">
        <v>974</v>
      </c>
      <c r="V28" s="55" t="s">
        <v>1862</v>
      </c>
      <c r="W28" s="55" t="s">
        <v>1863</v>
      </c>
      <c r="X28" s="55" t="s">
        <v>1864</v>
      </c>
      <c r="Y28" s="94">
        <v>1</v>
      </c>
      <c r="Z28" s="167" t="s">
        <v>2655</v>
      </c>
      <c r="AA28" s="94">
        <v>1</v>
      </c>
      <c r="AB28" s="94">
        <v>0</v>
      </c>
    </row>
    <row r="29" spans="1:28" ht="94.5" x14ac:dyDescent="0.25">
      <c r="A29" s="49">
        <v>23</v>
      </c>
      <c r="B29" s="39" t="s">
        <v>1847</v>
      </c>
      <c r="C29" s="55" t="s">
        <v>1848</v>
      </c>
      <c r="D29" s="55" t="s">
        <v>1849</v>
      </c>
      <c r="E29" s="42" t="s">
        <v>1124</v>
      </c>
      <c r="F29" s="39" t="s">
        <v>774</v>
      </c>
      <c r="G29" s="45" t="s">
        <v>1850</v>
      </c>
      <c r="H29" s="55" t="s">
        <v>1851</v>
      </c>
      <c r="I29" s="55" t="s">
        <v>1868</v>
      </c>
      <c r="J29" s="55" t="s">
        <v>1853</v>
      </c>
      <c r="K29" s="55" t="s">
        <v>1854</v>
      </c>
      <c r="L29" s="55" t="s">
        <v>1855</v>
      </c>
      <c r="M29" s="55" t="s">
        <v>1854</v>
      </c>
      <c r="N29" s="55" t="s">
        <v>1856</v>
      </c>
      <c r="O29" s="55" t="s">
        <v>1854</v>
      </c>
      <c r="P29" s="55" t="s">
        <v>1870</v>
      </c>
      <c r="Q29" s="55" t="s">
        <v>1871</v>
      </c>
      <c r="R29" s="55" t="s">
        <v>1859</v>
      </c>
      <c r="S29" s="55" t="s">
        <v>1872</v>
      </c>
      <c r="T29" s="55" t="s">
        <v>1861</v>
      </c>
      <c r="U29" s="55" t="s">
        <v>974</v>
      </c>
      <c r="V29" s="55" t="s">
        <v>1862</v>
      </c>
      <c r="W29" s="55" t="s">
        <v>1863</v>
      </c>
      <c r="X29" s="55" t="s">
        <v>1864</v>
      </c>
      <c r="Y29" s="94">
        <v>1</v>
      </c>
      <c r="Z29" s="167" t="s">
        <v>2655</v>
      </c>
      <c r="AA29" s="94">
        <v>1</v>
      </c>
      <c r="AB29" s="94">
        <v>0</v>
      </c>
    </row>
    <row r="30" spans="1:28" ht="94.5" x14ac:dyDescent="0.25">
      <c r="A30" s="49">
        <v>24</v>
      </c>
      <c r="B30" s="39" t="s">
        <v>1847</v>
      </c>
      <c r="C30" s="55" t="s">
        <v>1848</v>
      </c>
      <c r="D30" s="55" t="s">
        <v>1849</v>
      </c>
      <c r="E30" s="42" t="s">
        <v>1124</v>
      </c>
      <c r="F30" s="39" t="s">
        <v>774</v>
      </c>
      <c r="G30" s="45" t="s">
        <v>1850</v>
      </c>
      <c r="H30" s="55" t="s">
        <v>1851</v>
      </c>
      <c r="I30" s="55" t="s">
        <v>1868</v>
      </c>
      <c r="J30" s="55" t="s">
        <v>1853</v>
      </c>
      <c r="K30" s="55" t="s">
        <v>1854</v>
      </c>
      <c r="L30" s="55" t="s">
        <v>1855</v>
      </c>
      <c r="M30" s="55" t="s">
        <v>1854</v>
      </c>
      <c r="N30" s="55" t="s">
        <v>1856</v>
      </c>
      <c r="O30" s="55" t="s">
        <v>1854</v>
      </c>
      <c r="P30" s="55" t="s">
        <v>1870</v>
      </c>
      <c r="Q30" s="55" t="s">
        <v>1871</v>
      </c>
      <c r="R30" s="55" t="s">
        <v>1859</v>
      </c>
      <c r="S30" s="55" t="s">
        <v>1872</v>
      </c>
      <c r="T30" s="55" t="s">
        <v>1861</v>
      </c>
      <c r="U30" s="55" t="s">
        <v>974</v>
      </c>
      <c r="V30" s="55" t="s">
        <v>1862</v>
      </c>
      <c r="W30" s="55" t="s">
        <v>1863</v>
      </c>
      <c r="X30" s="55" t="s">
        <v>1864</v>
      </c>
      <c r="Y30" s="94">
        <v>1</v>
      </c>
      <c r="Z30" s="167" t="s">
        <v>2655</v>
      </c>
      <c r="AA30" s="94">
        <v>1</v>
      </c>
      <c r="AB30" s="94">
        <v>0</v>
      </c>
    </row>
    <row r="31" spans="1:28" ht="94.5" x14ac:dyDescent="0.25">
      <c r="A31" s="49">
        <v>25</v>
      </c>
      <c r="B31" s="39" t="s">
        <v>1847</v>
      </c>
      <c r="C31" s="55" t="s">
        <v>1848</v>
      </c>
      <c r="D31" s="55" t="s">
        <v>1849</v>
      </c>
      <c r="E31" s="42" t="s">
        <v>1124</v>
      </c>
      <c r="F31" s="39" t="s">
        <v>774</v>
      </c>
      <c r="G31" s="45" t="s">
        <v>1850</v>
      </c>
      <c r="H31" s="55" t="s">
        <v>1851</v>
      </c>
      <c r="I31" s="55" t="s">
        <v>1868</v>
      </c>
      <c r="J31" s="55" t="s">
        <v>1853</v>
      </c>
      <c r="K31" s="55" t="s">
        <v>1854</v>
      </c>
      <c r="L31" s="55" t="s">
        <v>1855</v>
      </c>
      <c r="M31" s="55" t="s">
        <v>1854</v>
      </c>
      <c r="N31" s="55" t="s">
        <v>1856</v>
      </c>
      <c r="O31" s="55" t="s">
        <v>1854</v>
      </c>
      <c r="P31" s="55" t="s">
        <v>1870</v>
      </c>
      <c r="Q31" s="55" t="s">
        <v>1871</v>
      </c>
      <c r="R31" s="55" t="s">
        <v>1859</v>
      </c>
      <c r="S31" s="55" t="s">
        <v>1872</v>
      </c>
      <c r="T31" s="55" t="s">
        <v>1861</v>
      </c>
      <c r="U31" s="55" t="s">
        <v>974</v>
      </c>
      <c r="V31" s="55" t="s">
        <v>1862</v>
      </c>
      <c r="W31" s="55" t="s">
        <v>1863</v>
      </c>
      <c r="X31" s="55" t="s">
        <v>1864</v>
      </c>
      <c r="Y31" s="94">
        <v>1</v>
      </c>
      <c r="Z31" s="167" t="s">
        <v>2655</v>
      </c>
      <c r="AA31" s="94">
        <v>1</v>
      </c>
      <c r="AB31" s="94">
        <v>0</v>
      </c>
    </row>
    <row r="32" spans="1:28" ht="141.75" x14ac:dyDescent="0.25">
      <c r="A32" s="49">
        <v>26</v>
      </c>
      <c r="B32" s="39" t="s">
        <v>1873</v>
      </c>
      <c r="C32" s="55" t="s">
        <v>1848</v>
      </c>
      <c r="D32" s="55" t="s">
        <v>1004</v>
      </c>
      <c r="E32" s="55" t="s">
        <v>1005</v>
      </c>
      <c r="F32" s="39" t="s">
        <v>774</v>
      </c>
      <c r="G32" s="55" t="s">
        <v>1006</v>
      </c>
      <c r="H32" s="55" t="s">
        <v>1348</v>
      </c>
      <c r="I32" s="55" t="s">
        <v>997</v>
      </c>
      <c r="J32" s="55" t="s">
        <v>1007</v>
      </c>
      <c r="K32" s="55" t="s">
        <v>1008</v>
      </c>
      <c r="L32" s="55" t="s">
        <v>1009</v>
      </c>
      <c r="M32" s="55" t="s">
        <v>1010</v>
      </c>
      <c r="N32" s="55" t="s">
        <v>1011</v>
      </c>
      <c r="O32" s="55" t="s">
        <v>1012</v>
      </c>
      <c r="P32" s="55" t="s">
        <v>1013</v>
      </c>
      <c r="Q32" s="55" t="s">
        <v>1014</v>
      </c>
      <c r="R32" s="55" t="s">
        <v>1859</v>
      </c>
      <c r="S32" s="55" t="s">
        <v>1874</v>
      </c>
      <c r="T32" s="56">
        <v>20000000</v>
      </c>
      <c r="U32" s="55" t="s">
        <v>1000</v>
      </c>
      <c r="V32" s="55" t="s">
        <v>1026</v>
      </c>
      <c r="W32" s="55"/>
      <c r="X32" s="55"/>
      <c r="Y32" s="94">
        <v>0</v>
      </c>
      <c r="AA32" s="94">
        <v>0</v>
      </c>
      <c r="AB32" s="94">
        <v>0</v>
      </c>
    </row>
    <row r="33" spans="1:28" ht="15.75" x14ac:dyDescent="0.25">
      <c r="A33" s="49"/>
      <c r="B33" s="39"/>
      <c r="C33" s="55"/>
      <c r="D33" s="55"/>
      <c r="E33" s="55"/>
      <c r="F33" s="39"/>
      <c r="G33" s="55"/>
      <c r="H33" s="55"/>
      <c r="I33" s="55"/>
      <c r="J33" s="55"/>
      <c r="K33" s="55"/>
      <c r="L33" s="55"/>
      <c r="M33" s="55"/>
      <c r="N33" s="55"/>
      <c r="O33" s="55"/>
      <c r="P33" s="55"/>
      <c r="Q33" s="55"/>
      <c r="R33" s="55"/>
      <c r="S33" s="55"/>
      <c r="T33" s="56"/>
      <c r="U33" s="55"/>
      <c r="V33" s="55"/>
      <c r="W33" s="55"/>
      <c r="X33" s="55"/>
      <c r="Y33" s="94"/>
      <c r="AA33" s="94"/>
      <c r="AB33" s="94"/>
    </row>
    <row r="34" spans="1:28" ht="15.75" x14ac:dyDescent="0.25">
      <c r="A34" s="49"/>
      <c r="B34" s="39"/>
      <c r="C34" s="55"/>
      <c r="D34" s="55"/>
      <c r="E34" s="55"/>
      <c r="F34" s="39"/>
      <c r="G34" s="55"/>
      <c r="H34" s="55"/>
      <c r="I34" s="55"/>
      <c r="J34" s="55"/>
      <c r="K34" s="55"/>
      <c r="L34" s="55"/>
      <c r="M34" s="55"/>
      <c r="N34" s="55"/>
      <c r="O34" s="55"/>
      <c r="P34" s="55"/>
      <c r="Q34" s="55"/>
      <c r="R34" s="55"/>
      <c r="S34" s="55"/>
      <c r="T34" s="56"/>
      <c r="U34" s="55"/>
      <c r="V34" s="55"/>
      <c r="W34" s="55"/>
      <c r="X34" s="55"/>
      <c r="Y34" s="94"/>
      <c r="AA34" s="94"/>
      <c r="AB34" s="94"/>
    </row>
    <row r="35" spans="1:28" ht="94.5" x14ac:dyDescent="0.25">
      <c r="A35" s="49">
        <v>29</v>
      </c>
      <c r="B35" s="39" t="s">
        <v>1847</v>
      </c>
      <c r="C35" s="55" t="s">
        <v>1848</v>
      </c>
      <c r="D35" s="55" t="s">
        <v>1849</v>
      </c>
      <c r="E35" s="42" t="s">
        <v>1124</v>
      </c>
      <c r="F35" s="39" t="s">
        <v>774</v>
      </c>
      <c r="G35" s="45" t="s">
        <v>1850</v>
      </c>
      <c r="H35" s="55" t="s">
        <v>1851</v>
      </c>
      <c r="I35" s="55" t="s">
        <v>1875</v>
      </c>
      <c r="J35" s="55" t="s">
        <v>1853</v>
      </c>
      <c r="K35" s="55" t="s">
        <v>1854</v>
      </c>
      <c r="L35" s="55" t="s">
        <v>1855</v>
      </c>
      <c r="M35" s="55" t="s">
        <v>1854</v>
      </c>
      <c r="N35" s="55" t="s">
        <v>1856</v>
      </c>
      <c r="O35" s="55" t="s">
        <v>1854</v>
      </c>
      <c r="P35" s="55" t="s">
        <v>1876</v>
      </c>
      <c r="Q35" s="55" t="s">
        <v>1877</v>
      </c>
      <c r="R35" s="55" t="s">
        <v>1859</v>
      </c>
      <c r="S35" s="55" t="s">
        <v>1872</v>
      </c>
      <c r="T35" s="55" t="s">
        <v>1861</v>
      </c>
      <c r="U35" s="55" t="s">
        <v>974</v>
      </c>
      <c r="V35" s="55" t="s">
        <v>1862</v>
      </c>
      <c r="W35" s="55" t="s">
        <v>1863</v>
      </c>
      <c r="X35" s="55" t="s">
        <v>1864</v>
      </c>
      <c r="Y35" s="94">
        <v>1</v>
      </c>
      <c r="Z35" s="168" t="s">
        <v>2655</v>
      </c>
      <c r="AA35" s="94">
        <v>1</v>
      </c>
      <c r="AB35" s="94">
        <v>0</v>
      </c>
    </row>
    <row r="36" spans="1:28" ht="93.6" customHeight="1" x14ac:dyDescent="0.25">
      <c r="A36" s="194">
        <v>30</v>
      </c>
      <c r="B36" s="189" t="s">
        <v>1847</v>
      </c>
      <c r="C36" s="190" t="s">
        <v>1848</v>
      </c>
      <c r="D36" s="189" t="s">
        <v>1849</v>
      </c>
      <c r="E36" s="190" t="s">
        <v>1124</v>
      </c>
      <c r="F36" s="189" t="s">
        <v>774</v>
      </c>
      <c r="G36" s="190" t="s">
        <v>1850</v>
      </c>
      <c r="H36" s="189" t="s">
        <v>1851</v>
      </c>
      <c r="I36" s="190" t="s">
        <v>1875</v>
      </c>
      <c r="J36" s="189" t="s">
        <v>1853</v>
      </c>
      <c r="K36" s="189" t="s">
        <v>1854</v>
      </c>
      <c r="L36" s="189" t="s">
        <v>1855</v>
      </c>
      <c r="M36" s="189" t="s">
        <v>1854</v>
      </c>
      <c r="N36" s="189" t="s">
        <v>1856</v>
      </c>
      <c r="O36" s="189" t="s">
        <v>1854</v>
      </c>
      <c r="P36" s="190" t="s">
        <v>1876</v>
      </c>
      <c r="Q36" s="190" t="s">
        <v>1877</v>
      </c>
      <c r="R36" s="189" t="s">
        <v>1859</v>
      </c>
      <c r="S36" s="189" t="s">
        <v>1872</v>
      </c>
      <c r="T36" s="179" t="s">
        <v>1861</v>
      </c>
      <c r="U36" s="67" t="s">
        <v>974</v>
      </c>
      <c r="V36" s="58" t="s">
        <v>1862</v>
      </c>
      <c r="W36" s="178" t="s">
        <v>1863</v>
      </c>
      <c r="X36" s="180" t="s">
        <v>1864</v>
      </c>
      <c r="Y36" s="94">
        <v>1</v>
      </c>
      <c r="Z36" s="168" t="s">
        <v>2655</v>
      </c>
      <c r="AA36" s="94">
        <v>1</v>
      </c>
      <c r="AB36" s="94">
        <v>0</v>
      </c>
    </row>
    <row r="37" spans="1:28" ht="93.6" customHeight="1" x14ac:dyDescent="0.25">
      <c r="A37" s="194">
        <v>31</v>
      </c>
      <c r="B37" s="189" t="s">
        <v>1847</v>
      </c>
      <c r="C37" s="190" t="s">
        <v>1848</v>
      </c>
      <c r="D37" s="189" t="s">
        <v>1849</v>
      </c>
      <c r="E37" s="190" t="s">
        <v>1124</v>
      </c>
      <c r="F37" s="189" t="s">
        <v>774</v>
      </c>
      <c r="G37" s="190"/>
      <c r="H37" s="189" t="s">
        <v>1851</v>
      </c>
      <c r="I37" s="190" t="s">
        <v>1878</v>
      </c>
      <c r="J37" s="189" t="s">
        <v>1853</v>
      </c>
      <c r="K37" s="189" t="s">
        <v>1854</v>
      </c>
      <c r="L37" s="189" t="s">
        <v>1855</v>
      </c>
      <c r="M37" s="189" t="s">
        <v>1854</v>
      </c>
      <c r="N37" s="189" t="s">
        <v>1856</v>
      </c>
      <c r="O37" s="189" t="s">
        <v>1854</v>
      </c>
      <c r="P37" s="190" t="s">
        <v>1879</v>
      </c>
      <c r="Q37" s="190" t="s">
        <v>1877</v>
      </c>
      <c r="R37" s="189" t="s">
        <v>1859</v>
      </c>
      <c r="S37" s="189" t="s">
        <v>1872</v>
      </c>
      <c r="T37" s="179" t="s">
        <v>1861</v>
      </c>
      <c r="U37" s="67" t="s">
        <v>974</v>
      </c>
      <c r="V37" s="58" t="s">
        <v>1862</v>
      </c>
      <c r="W37" s="181" t="s">
        <v>1863</v>
      </c>
      <c r="X37" s="180" t="s">
        <v>1864</v>
      </c>
      <c r="Y37" s="94">
        <v>1</v>
      </c>
      <c r="Z37" s="168" t="s">
        <v>2655</v>
      </c>
      <c r="AA37" s="94">
        <v>1</v>
      </c>
      <c r="AB37" s="94">
        <v>0</v>
      </c>
    </row>
    <row r="38" spans="1:28" ht="93.6" customHeight="1" x14ac:dyDescent="0.25">
      <c r="A38" s="194">
        <v>32</v>
      </c>
      <c r="B38" s="189" t="s">
        <v>1847</v>
      </c>
      <c r="C38" s="190" t="s">
        <v>1848</v>
      </c>
      <c r="D38" s="189" t="s">
        <v>1849</v>
      </c>
      <c r="E38" s="190" t="s">
        <v>1124</v>
      </c>
      <c r="F38" s="189" t="s">
        <v>774</v>
      </c>
      <c r="G38" s="190"/>
      <c r="H38" s="189" t="s">
        <v>1851</v>
      </c>
      <c r="I38" s="190" t="s">
        <v>1878</v>
      </c>
      <c r="J38" s="189" t="s">
        <v>1853</v>
      </c>
      <c r="K38" s="189" t="s">
        <v>1854</v>
      </c>
      <c r="L38" s="189" t="s">
        <v>1855</v>
      </c>
      <c r="M38" s="189" t="s">
        <v>1854</v>
      </c>
      <c r="N38" s="189" t="s">
        <v>1856</v>
      </c>
      <c r="O38" s="189" t="s">
        <v>1854</v>
      </c>
      <c r="P38" s="190" t="s">
        <v>1879</v>
      </c>
      <c r="Q38" s="190" t="s">
        <v>1877</v>
      </c>
      <c r="R38" s="189" t="s">
        <v>1859</v>
      </c>
      <c r="S38" s="189" t="s">
        <v>1872</v>
      </c>
      <c r="T38" s="179" t="s">
        <v>1861</v>
      </c>
      <c r="U38" s="67" t="s">
        <v>974</v>
      </c>
      <c r="V38" s="58" t="s">
        <v>1862</v>
      </c>
      <c r="W38" s="181" t="s">
        <v>1863</v>
      </c>
      <c r="X38" s="182" t="s">
        <v>1864</v>
      </c>
      <c r="Y38" s="94">
        <v>1</v>
      </c>
      <c r="Z38" s="168" t="s">
        <v>2655</v>
      </c>
      <c r="AA38" s="94">
        <v>1</v>
      </c>
      <c r="AB38" s="94">
        <v>0</v>
      </c>
    </row>
    <row r="39" spans="1:28" ht="140.44999999999999" customHeight="1" x14ac:dyDescent="0.25">
      <c r="A39" s="194">
        <v>33</v>
      </c>
      <c r="B39" s="189" t="s">
        <v>1873</v>
      </c>
      <c r="C39" s="190" t="s">
        <v>1848</v>
      </c>
      <c r="D39" s="189" t="s">
        <v>1004</v>
      </c>
      <c r="E39" s="190" t="s">
        <v>1005</v>
      </c>
      <c r="F39" s="189" t="s">
        <v>774</v>
      </c>
      <c r="G39" s="190"/>
      <c r="H39" s="189" t="s">
        <v>1348</v>
      </c>
      <c r="I39" s="190" t="s">
        <v>1880</v>
      </c>
      <c r="J39" s="189" t="s">
        <v>1007</v>
      </c>
      <c r="K39" s="189" t="s">
        <v>1008</v>
      </c>
      <c r="L39" s="189" t="s">
        <v>1009</v>
      </c>
      <c r="M39" s="189" t="s">
        <v>1010</v>
      </c>
      <c r="N39" s="189" t="s">
        <v>1011</v>
      </c>
      <c r="O39" s="189" t="s">
        <v>1012</v>
      </c>
      <c r="P39" s="190" t="s">
        <v>1881</v>
      </c>
      <c r="Q39" s="190" t="s">
        <v>1877</v>
      </c>
      <c r="R39" s="189" t="s">
        <v>1859</v>
      </c>
      <c r="S39" s="189" t="s">
        <v>1872</v>
      </c>
      <c r="T39" s="179">
        <v>20000000</v>
      </c>
      <c r="U39" s="67" t="s">
        <v>1000</v>
      </c>
      <c r="V39" s="58" t="s">
        <v>1026</v>
      </c>
      <c r="W39" s="181"/>
      <c r="X39" s="180"/>
      <c r="Y39" s="94">
        <v>0.6</v>
      </c>
      <c r="Z39" s="142"/>
      <c r="AA39" s="94">
        <v>0.6</v>
      </c>
      <c r="AB39" s="94">
        <v>0.5</v>
      </c>
    </row>
    <row r="40" spans="1:28" ht="140.44999999999999" customHeight="1" x14ac:dyDescent="0.25">
      <c r="A40" s="194">
        <v>34</v>
      </c>
      <c r="B40" s="189" t="s">
        <v>1873</v>
      </c>
      <c r="C40" s="190" t="s">
        <v>1848</v>
      </c>
      <c r="D40" s="189" t="s">
        <v>1004</v>
      </c>
      <c r="E40" s="190" t="s">
        <v>1005</v>
      </c>
      <c r="F40" s="189" t="s">
        <v>774</v>
      </c>
      <c r="G40" s="190"/>
      <c r="H40" s="189" t="s">
        <v>1348</v>
      </c>
      <c r="I40" s="190" t="s">
        <v>1880</v>
      </c>
      <c r="J40" s="189" t="s">
        <v>1007</v>
      </c>
      <c r="K40" s="189" t="s">
        <v>1008</v>
      </c>
      <c r="L40" s="189" t="s">
        <v>1009</v>
      </c>
      <c r="M40" s="189" t="s">
        <v>1010</v>
      </c>
      <c r="N40" s="189" t="s">
        <v>1011</v>
      </c>
      <c r="O40" s="189" t="s">
        <v>1012</v>
      </c>
      <c r="P40" s="190" t="s">
        <v>1881</v>
      </c>
      <c r="Q40" s="190" t="s">
        <v>1877</v>
      </c>
      <c r="R40" s="189" t="s">
        <v>1859</v>
      </c>
      <c r="S40" s="189" t="s">
        <v>1872</v>
      </c>
      <c r="T40" s="179">
        <v>20000000</v>
      </c>
      <c r="U40" s="67" t="s">
        <v>1000</v>
      </c>
      <c r="V40" s="58" t="s">
        <v>1026</v>
      </c>
      <c r="W40" s="178"/>
      <c r="X40" s="180"/>
      <c r="Y40" s="94">
        <v>0.6</v>
      </c>
      <c r="Z40" s="142"/>
      <c r="AA40" s="94">
        <v>0.6</v>
      </c>
      <c r="AB40" s="94">
        <v>0.6</v>
      </c>
    </row>
    <row r="41" spans="1:28" ht="140.44999999999999" customHeight="1" x14ac:dyDescent="0.25">
      <c r="A41" s="194">
        <v>35</v>
      </c>
      <c r="B41" s="189" t="s">
        <v>1873</v>
      </c>
      <c r="C41" s="190" t="s">
        <v>1848</v>
      </c>
      <c r="D41" s="189" t="s">
        <v>1004</v>
      </c>
      <c r="E41" s="190" t="s">
        <v>1005</v>
      </c>
      <c r="F41" s="189" t="s">
        <v>774</v>
      </c>
      <c r="G41" s="190"/>
      <c r="H41" s="189" t="s">
        <v>1348</v>
      </c>
      <c r="I41" s="190" t="s">
        <v>1880</v>
      </c>
      <c r="J41" s="189" t="s">
        <v>1007</v>
      </c>
      <c r="K41" s="189" t="s">
        <v>1008</v>
      </c>
      <c r="L41" s="189" t="s">
        <v>1009</v>
      </c>
      <c r="M41" s="189" t="s">
        <v>1010</v>
      </c>
      <c r="N41" s="189" t="s">
        <v>1011</v>
      </c>
      <c r="O41" s="189" t="s">
        <v>1012</v>
      </c>
      <c r="P41" s="190" t="s">
        <v>1881</v>
      </c>
      <c r="Q41" s="190" t="s">
        <v>1877</v>
      </c>
      <c r="R41" s="189" t="s">
        <v>1859</v>
      </c>
      <c r="S41" s="189" t="s">
        <v>1872</v>
      </c>
      <c r="T41" s="179">
        <v>20000000</v>
      </c>
      <c r="U41" s="67" t="s">
        <v>1000</v>
      </c>
      <c r="V41" s="58" t="s">
        <v>1026</v>
      </c>
      <c r="W41" s="181"/>
      <c r="X41" s="180"/>
      <c r="Y41" s="94">
        <v>0.6</v>
      </c>
      <c r="Z41" s="113"/>
      <c r="AA41" s="94">
        <v>0.6</v>
      </c>
      <c r="AB41" s="94">
        <v>0.6</v>
      </c>
    </row>
    <row r="42" spans="1:28" ht="140.44999999999999" customHeight="1" x14ac:dyDescent="0.25">
      <c r="A42" s="194">
        <v>36</v>
      </c>
      <c r="B42" s="189" t="s">
        <v>1873</v>
      </c>
      <c r="C42" s="190" t="s">
        <v>1848</v>
      </c>
      <c r="D42" s="189" t="s">
        <v>1004</v>
      </c>
      <c r="E42" s="190" t="s">
        <v>1005</v>
      </c>
      <c r="F42" s="189" t="s">
        <v>774</v>
      </c>
      <c r="G42" s="190"/>
      <c r="H42" s="189" t="s">
        <v>1348</v>
      </c>
      <c r="I42" s="190" t="s">
        <v>1880</v>
      </c>
      <c r="J42" s="189" t="s">
        <v>1007</v>
      </c>
      <c r="K42" s="189" t="s">
        <v>1008</v>
      </c>
      <c r="L42" s="189" t="s">
        <v>1009</v>
      </c>
      <c r="M42" s="189" t="s">
        <v>1010</v>
      </c>
      <c r="N42" s="189" t="s">
        <v>1011</v>
      </c>
      <c r="O42" s="189" t="s">
        <v>1012</v>
      </c>
      <c r="P42" s="190" t="s">
        <v>1881</v>
      </c>
      <c r="Q42" s="190" t="s">
        <v>1877</v>
      </c>
      <c r="R42" s="189" t="s">
        <v>1859</v>
      </c>
      <c r="S42" s="189" t="s">
        <v>1872</v>
      </c>
      <c r="T42" s="179">
        <v>20000000</v>
      </c>
      <c r="U42" s="67" t="s">
        <v>1000</v>
      </c>
      <c r="V42" s="58" t="s">
        <v>1026</v>
      </c>
      <c r="W42" s="181"/>
      <c r="X42" s="182"/>
      <c r="Y42" s="94">
        <v>0.6</v>
      </c>
      <c r="Z42" s="113"/>
      <c r="AA42" s="94">
        <v>0.6</v>
      </c>
      <c r="AB42" s="94">
        <v>0.6</v>
      </c>
    </row>
    <row r="43" spans="1:28" ht="93.6" customHeight="1" x14ac:dyDescent="0.25">
      <c r="A43" s="194">
        <v>37</v>
      </c>
      <c r="B43" s="189" t="s">
        <v>1847</v>
      </c>
      <c r="C43" s="190" t="s">
        <v>1867</v>
      </c>
      <c r="D43" s="189" t="s">
        <v>1849</v>
      </c>
      <c r="E43" s="190" t="s">
        <v>1124</v>
      </c>
      <c r="F43" s="189" t="s">
        <v>774</v>
      </c>
      <c r="G43" s="190"/>
      <c r="H43" s="189" t="s">
        <v>1851</v>
      </c>
      <c r="I43" s="190" t="s">
        <v>1882</v>
      </c>
      <c r="J43" s="189" t="s">
        <v>1853</v>
      </c>
      <c r="K43" s="189" t="s">
        <v>1854</v>
      </c>
      <c r="L43" s="189" t="s">
        <v>1855</v>
      </c>
      <c r="M43" s="189" t="s">
        <v>1854</v>
      </c>
      <c r="N43" s="189" t="s">
        <v>1856</v>
      </c>
      <c r="O43" s="189" t="s">
        <v>1854</v>
      </c>
      <c r="P43" s="190" t="s">
        <v>1883</v>
      </c>
      <c r="Q43" s="190" t="s">
        <v>1884</v>
      </c>
      <c r="R43" s="189" t="s">
        <v>1859</v>
      </c>
      <c r="S43" s="189" t="s">
        <v>1872</v>
      </c>
      <c r="T43" s="179" t="s">
        <v>1861</v>
      </c>
      <c r="U43" s="67" t="s">
        <v>974</v>
      </c>
      <c r="V43" s="58" t="s">
        <v>1862</v>
      </c>
      <c r="W43" s="181" t="s">
        <v>1863</v>
      </c>
      <c r="X43" s="180" t="s">
        <v>1864</v>
      </c>
      <c r="Y43" s="94">
        <v>1</v>
      </c>
      <c r="Z43" s="168" t="s">
        <v>2655</v>
      </c>
      <c r="AA43" s="94">
        <v>1</v>
      </c>
      <c r="AB43" s="94">
        <v>0</v>
      </c>
    </row>
    <row r="44" spans="1:28" ht="93.6" customHeight="1" x14ac:dyDescent="0.25">
      <c r="A44" s="194">
        <v>38</v>
      </c>
      <c r="B44" s="189" t="s">
        <v>1847</v>
      </c>
      <c r="C44" s="190" t="s">
        <v>1867</v>
      </c>
      <c r="D44" s="189" t="s">
        <v>1849</v>
      </c>
      <c r="E44" s="190" t="s">
        <v>1124</v>
      </c>
      <c r="F44" s="189" t="s">
        <v>774</v>
      </c>
      <c r="G44" s="190"/>
      <c r="H44" s="189" t="s">
        <v>1851</v>
      </c>
      <c r="I44" s="190" t="s">
        <v>1882</v>
      </c>
      <c r="J44" s="189" t="s">
        <v>1853</v>
      </c>
      <c r="K44" s="189" t="s">
        <v>1854</v>
      </c>
      <c r="L44" s="189" t="s">
        <v>1855</v>
      </c>
      <c r="M44" s="189" t="s">
        <v>1854</v>
      </c>
      <c r="N44" s="189" t="s">
        <v>1856</v>
      </c>
      <c r="O44" s="189" t="s">
        <v>1854</v>
      </c>
      <c r="P44" s="190" t="s">
        <v>1883</v>
      </c>
      <c r="Q44" s="190" t="s">
        <v>1884</v>
      </c>
      <c r="R44" s="189" t="s">
        <v>1859</v>
      </c>
      <c r="S44" s="189" t="s">
        <v>1872</v>
      </c>
      <c r="T44" s="179" t="s">
        <v>1861</v>
      </c>
      <c r="U44" s="67" t="s">
        <v>974</v>
      </c>
      <c r="V44" s="58" t="s">
        <v>1862</v>
      </c>
      <c r="W44" s="178" t="s">
        <v>1863</v>
      </c>
      <c r="X44" s="180" t="s">
        <v>1864</v>
      </c>
      <c r="Y44" s="94">
        <v>1</v>
      </c>
      <c r="Z44" s="168" t="s">
        <v>2655</v>
      </c>
      <c r="AA44" s="94">
        <v>1</v>
      </c>
      <c r="AB44" s="94">
        <v>0</v>
      </c>
    </row>
    <row r="45" spans="1:28" ht="93.6" customHeight="1" x14ac:dyDescent="0.25">
      <c r="A45" s="194">
        <v>39</v>
      </c>
      <c r="B45" s="189" t="s">
        <v>1847</v>
      </c>
      <c r="C45" s="190" t="s">
        <v>1867</v>
      </c>
      <c r="D45" s="189" t="s">
        <v>1849</v>
      </c>
      <c r="E45" s="190" t="s">
        <v>1124</v>
      </c>
      <c r="F45" s="189" t="s">
        <v>774</v>
      </c>
      <c r="G45" s="190"/>
      <c r="H45" s="189" t="s">
        <v>1851</v>
      </c>
      <c r="I45" s="190" t="s">
        <v>1882</v>
      </c>
      <c r="J45" s="189" t="s">
        <v>1853</v>
      </c>
      <c r="K45" s="189" t="s">
        <v>1854</v>
      </c>
      <c r="L45" s="189" t="s">
        <v>1855</v>
      </c>
      <c r="M45" s="189" t="s">
        <v>1854</v>
      </c>
      <c r="N45" s="189" t="s">
        <v>1856</v>
      </c>
      <c r="O45" s="189" t="s">
        <v>1854</v>
      </c>
      <c r="P45" s="190" t="s">
        <v>1883</v>
      </c>
      <c r="Q45" s="190" t="s">
        <v>1884</v>
      </c>
      <c r="R45" s="189" t="s">
        <v>1859</v>
      </c>
      <c r="S45" s="189" t="s">
        <v>1872</v>
      </c>
      <c r="T45" s="179" t="s">
        <v>1861</v>
      </c>
      <c r="U45" s="67" t="s">
        <v>974</v>
      </c>
      <c r="V45" s="58" t="s">
        <v>1862</v>
      </c>
      <c r="W45" s="181" t="s">
        <v>1863</v>
      </c>
      <c r="X45" s="180" t="s">
        <v>1864</v>
      </c>
      <c r="Y45" s="94">
        <v>1</v>
      </c>
      <c r="Z45" s="168" t="s">
        <v>2655</v>
      </c>
      <c r="AA45" s="94">
        <v>1</v>
      </c>
      <c r="AB45" s="94">
        <v>0</v>
      </c>
    </row>
    <row r="46" spans="1:28" ht="93.6" customHeight="1" x14ac:dyDescent="0.25">
      <c r="A46" s="194">
        <v>40</v>
      </c>
      <c r="B46" s="189" t="s">
        <v>1847</v>
      </c>
      <c r="C46" s="190" t="s">
        <v>1867</v>
      </c>
      <c r="D46" s="189" t="s">
        <v>1849</v>
      </c>
      <c r="E46" s="190" t="s">
        <v>1124</v>
      </c>
      <c r="F46" s="189" t="s">
        <v>774</v>
      </c>
      <c r="G46" s="190"/>
      <c r="H46" s="189" t="s">
        <v>1851</v>
      </c>
      <c r="I46" s="190" t="s">
        <v>1882</v>
      </c>
      <c r="J46" s="189" t="s">
        <v>1853</v>
      </c>
      <c r="K46" s="189" t="s">
        <v>1854</v>
      </c>
      <c r="L46" s="189" t="s">
        <v>1855</v>
      </c>
      <c r="M46" s="189" t="s">
        <v>1854</v>
      </c>
      <c r="N46" s="189" t="s">
        <v>1856</v>
      </c>
      <c r="O46" s="189" t="s">
        <v>1854</v>
      </c>
      <c r="P46" s="190" t="s">
        <v>1883</v>
      </c>
      <c r="Q46" s="190" t="s">
        <v>1884</v>
      </c>
      <c r="R46" s="189" t="s">
        <v>1859</v>
      </c>
      <c r="S46" s="189" t="s">
        <v>1872</v>
      </c>
      <c r="T46" s="179" t="s">
        <v>1861</v>
      </c>
      <c r="U46" s="67" t="s">
        <v>974</v>
      </c>
      <c r="V46" s="58" t="s">
        <v>1862</v>
      </c>
      <c r="W46" s="181" t="s">
        <v>1863</v>
      </c>
      <c r="X46" s="182" t="s">
        <v>1864</v>
      </c>
      <c r="Y46" s="94">
        <v>1</v>
      </c>
      <c r="Z46" s="168" t="s">
        <v>2655</v>
      </c>
      <c r="AA46" s="94">
        <v>1</v>
      </c>
      <c r="AB46" s="94">
        <v>0</v>
      </c>
    </row>
    <row r="47" spans="1:28" ht="93.6" customHeight="1" x14ac:dyDescent="0.25">
      <c r="A47" s="194">
        <v>41</v>
      </c>
      <c r="B47" s="189" t="s">
        <v>1847</v>
      </c>
      <c r="C47" s="190" t="s">
        <v>1885</v>
      </c>
      <c r="D47" s="189" t="s">
        <v>1849</v>
      </c>
      <c r="E47" s="190" t="s">
        <v>1124</v>
      </c>
      <c r="F47" s="189" t="s">
        <v>774</v>
      </c>
      <c r="G47" s="190"/>
      <c r="H47" s="189" t="s">
        <v>1851</v>
      </c>
      <c r="I47" s="190" t="s">
        <v>1882</v>
      </c>
      <c r="J47" s="189" t="s">
        <v>1853</v>
      </c>
      <c r="K47" s="189" t="s">
        <v>1854</v>
      </c>
      <c r="L47" s="189" t="s">
        <v>1855</v>
      </c>
      <c r="M47" s="189" t="s">
        <v>1854</v>
      </c>
      <c r="N47" s="189" t="s">
        <v>1856</v>
      </c>
      <c r="O47" s="189" t="s">
        <v>1854</v>
      </c>
      <c r="P47" s="190" t="s">
        <v>1883</v>
      </c>
      <c r="Q47" s="190" t="s">
        <v>1884</v>
      </c>
      <c r="R47" s="189" t="s">
        <v>1859</v>
      </c>
      <c r="S47" s="189" t="s">
        <v>1872</v>
      </c>
      <c r="T47" s="179" t="s">
        <v>1861</v>
      </c>
      <c r="U47" s="67" t="s">
        <v>974</v>
      </c>
      <c r="V47" s="58" t="s">
        <v>1862</v>
      </c>
      <c r="W47" s="181" t="s">
        <v>1863</v>
      </c>
      <c r="X47" s="180" t="s">
        <v>1864</v>
      </c>
      <c r="Y47" s="94">
        <v>1</v>
      </c>
      <c r="Z47" s="168" t="s">
        <v>2655</v>
      </c>
      <c r="AA47" s="94">
        <v>1</v>
      </c>
      <c r="AB47" s="94">
        <v>0</v>
      </c>
    </row>
    <row r="48" spans="1:28" ht="93.6" customHeight="1" x14ac:dyDescent="0.25">
      <c r="A48" s="194">
        <v>42</v>
      </c>
      <c r="B48" s="189" t="s">
        <v>1847</v>
      </c>
      <c r="C48" s="190" t="s">
        <v>1885</v>
      </c>
      <c r="D48" s="189" t="s">
        <v>1849</v>
      </c>
      <c r="E48" s="190" t="s">
        <v>1124</v>
      </c>
      <c r="F48" s="189" t="s">
        <v>774</v>
      </c>
      <c r="G48" s="190"/>
      <c r="H48" s="189" t="s">
        <v>1851</v>
      </c>
      <c r="I48" s="190" t="s">
        <v>1882</v>
      </c>
      <c r="J48" s="189" t="s">
        <v>1853</v>
      </c>
      <c r="K48" s="189" t="s">
        <v>1854</v>
      </c>
      <c r="L48" s="189" t="s">
        <v>1855</v>
      </c>
      <c r="M48" s="189" t="s">
        <v>1854</v>
      </c>
      <c r="N48" s="189" t="s">
        <v>1856</v>
      </c>
      <c r="O48" s="189" t="s">
        <v>1854</v>
      </c>
      <c r="P48" s="190" t="s">
        <v>1883</v>
      </c>
      <c r="Q48" s="190" t="s">
        <v>1884</v>
      </c>
      <c r="R48" s="189" t="s">
        <v>1859</v>
      </c>
      <c r="S48" s="189" t="s">
        <v>1872</v>
      </c>
      <c r="T48" s="179" t="s">
        <v>1861</v>
      </c>
      <c r="U48" s="67" t="s">
        <v>974</v>
      </c>
      <c r="V48" s="58" t="s">
        <v>1862</v>
      </c>
      <c r="W48" s="178" t="s">
        <v>1863</v>
      </c>
      <c r="X48" s="180" t="s">
        <v>1864</v>
      </c>
      <c r="Y48" s="94">
        <v>1</v>
      </c>
      <c r="Z48" s="168" t="s">
        <v>2655</v>
      </c>
      <c r="AA48" s="94">
        <v>1</v>
      </c>
      <c r="AB48" s="94">
        <v>0</v>
      </c>
    </row>
    <row r="49" spans="1:28" ht="93.6" customHeight="1" x14ac:dyDescent="0.25">
      <c r="A49" s="194">
        <v>43</v>
      </c>
      <c r="B49" s="189" t="s">
        <v>1847</v>
      </c>
      <c r="C49" s="190" t="s">
        <v>1885</v>
      </c>
      <c r="D49" s="189" t="s">
        <v>1849</v>
      </c>
      <c r="E49" s="190" t="s">
        <v>1124</v>
      </c>
      <c r="F49" s="189" t="s">
        <v>774</v>
      </c>
      <c r="G49" s="190"/>
      <c r="H49" s="189" t="s">
        <v>1851</v>
      </c>
      <c r="I49" s="190" t="s">
        <v>1882</v>
      </c>
      <c r="J49" s="189" t="s">
        <v>1853</v>
      </c>
      <c r="K49" s="189" t="s">
        <v>1854</v>
      </c>
      <c r="L49" s="189" t="s">
        <v>1855</v>
      </c>
      <c r="M49" s="189" t="s">
        <v>1854</v>
      </c>
      <c r="N49" s="189" t="s">
        <v>1856</v>
      </c>
      <c r="O49" s="189" t="s">
        <v>1854</v>
      </c>
      <c r="P49" s="190" t="s">
        <v>1883</v>
      </c>
      <c r="Q49" s="190" t="s">
        <v>1884</v>
      </c>
      <c r="R49" s="189" t="s">
        <v>1859</v>
      </c>
      <c r="S49" s="189" t="s">
        <v>1872</v>
      </c>
      <c r="T49" s="179" t="s">
        <v>1861</v>
      </c>
      <c r="U49" s="67" t="s">
        <v>974</v>
      </c>
      <c r="V49" s="58" t="s">
        <v>1862</v>
      </c>
      <c r="W49" s="181" t="s">
        <v>1863</v>
      </c>
      <c r="X49" s="180" t="s">
        <v>1864</v>
      </c>
      <c r="Y49" s="94">
        <v>1</v>
      </c>
      <c r="Z49" s="168" t="s">
        <v>2655</v>
      </c>
      <c r="AA49" s="94">
        <v>1</v>
      </c>
      <c r="AB49" s="94">
        <v>0</v>
      </c>
    </row>
    <row r="50" spans="1:28" ht="93.6" customHeight="1" x14ac:dyDescent="0.25">
      <c r="A50" s="194">
        <v>44</v>
      </c>
      <c r="B50" s="189" t="s">
        <v>1847</v>
      </c>
      <c r="C50" s="190" t="s">
        <v>1885</v>
      </c>
      <c r="D50" s="189" t="s">
        <v>1849</v>
      </c>
      <c r="E50" s="190" t="s">
        <v>1124</v>
      </c>
      <c r="F50" s="189" t="s">
        <v>774</v>
      </c>
      <c r="G50" s="190"/>
      <c r="H50" s="189" t="s">
        <v>1851</v>
      </c>
      <c r="I50" s="190" t="s">
        <v>1882</v>
      </c>
      <c r="J50" s="189" t="s">
        <v>1853</v>
      </c>
      <c r="K50" s="189" t="s">
        <v>1854</v>
      </c>
      <c r="L50" s="189" t="s">
        <v>1855</v>
      </c>
      <c r="M50" s="189" t="s">
        <v>1854</v>
      </c>
      <c r="N50" s="189" t="s">
        <v>1856</v>
      </c>
      <c r="O50" s="189" t="s">
        <v>1854</v>
      </c>
      <c r="P50" s="190" t="s">
        <v>1883</v>
      </c>
      <c r="Q50" s="190" t="s">
        <v>1884</v>
      </c>
      <c r="R50" s="189" t="s">
        <v>1859</v>
      </c>
      <c r="S50" s="189" t="s">
        <v>1872</v>
      </c>
      <c r="T50" s="179" t="s">
        <v>1861</v>
      </c>
      <c r="U50" s="67" t="s">
        <v>974</v>
      </c>
      <c r="V50" s="58" t="s">
        <v>1862</v>
      </c>
      <c r="W50" s="181" t="s">
        <v>1863</v>
      </c>
      <c r="X50" s="182" t="s">
        <v>1864</v>
      </c>
      <c r="Y50" s="94">
        <v>1</v>
      </c>
      <c r="Z50" s="168" t="s">
        <v>2655</v>
      </c>
      <c r="AA50" s="94">
        <v>1</v>
      </c>
      <c r="AB50" s="94">
        <v>0</v>
      </c>
    </row>
    <row r="51" spans="1:28" ht="140.44999999999999" customHeight="1" x14ac:dyDescent="0.25">
      <c r="A51" s="194">
        <v>45</v>
      </c>
      <c r="B51" s="189" t="s">
        <v>1873</v>
      </c>
      <c r="C51" s="190" t="s">
        <v>1848</v>
      </c>
      <c r="D51" s="189" t="s">
        <v>1004</v>
      </c>
      <c r="E51" s="190" t="s">
        <v>1005</v>
      </c>
      <c r="F51" s="189" t="s">
        <v>774</v>
      </c>
      <c r="G51" s="190"/>
      <c r="H51" s="189" t="s">
        <v>1348</v>
      </c>
      <c r="I51" s="190" t="s">
        <v>1886</v>
      </c>
      <c r="J51" s="189" t="s">
        <v>1007</v>
      </c>
      <c r="K51" s="189" t="s">
        <v>1008</v>
      </c>
      <c r="L51" s="189" t="s">
        <v>1009</v>
      </c>
      <c r="M51" s="189" t="s">
        <v>1010</v>
      </c>
      <c r="N51" s="189" t="s">
        <v>1011</v>
      </c>
      <c r="O51" s="189" t="s">
        <v>1012</v>
      </c>
      <c r="P51" s="190" t="s">
        <v>1887</v>
      </c>
      <c r="Q51" s="190" t="s">
        <v>1877</v>
      </c>
      <c r="R51" s="189" t="s">
        <v>1859</v>
      </c>
      <c r="S51" s="189" t="s">
        <v>1874</v>
      </c>
      <c r="T51" s="179">
        <v>20000000</v>
      </c>
      <c r="U51" s="67" t="s">
        <v>1000</v>
      </c>
      <c r="V51" s="58" t="s">
        <v>1026</v>
      </c>
      <c r="W51" s="181"/>
      <c r="X51" s="180"/>
      <c r="Y51" s="94">
        <v>0.6</v>
      </c>
      <c r="Z51" s="142"/>
      <c r="AA51" s="94">
        <v>0.6</v>
      </c>
      <c r="AB51" s="94">
        <v>1</v>
      </c>
    </row>
    <row r="52" spans="1:28" ht="140.44999999999999" customHeight="1" x14ac:dyDescent="0.25">
      <c r="A52" s="194">
        <v>46</v>
      </c>
      <c r="B52" s="189" t="s">
        <v>1873</v>
      </c>
      <c r="C52" s="190" t="s">
        <v>1848</v>
      </c>
      <c r="D52" s="189" t="s">
        <v>1004</v>
      </c>
      <c r="E52" s="190" t="s">
        <v>1005</v>
      </c>
      <c r="F52" s="189" t="s">
        <v>774</v>
      </c>
      <c r="G52" s="190"/>
      <c r="H52" s="189" t="s">
        <v>1348</v>
      </c>
      <c r="I52" s="190" t="s">
        <v>1886</v>
      </c>
      <c r="J52" s="189" t="s">
        <v>1007</v>
      </c>
      <c r="K52" s="189" t="s">
        <v>1008</v>
      </c>
      <c r="L52" s="189" t="s">
        <v>1009</v>
      </c>
      <c r="M52" s="189" t="s">
        <v>1010</v>
      </c>
      <c r="N52" s="189" t="s">
        <v>1011</v>
      </c>
      <c r="O52" s="189" t="s">
        <v>1012</v>
      </c>
      <c r="P52" s="190" t="s">
        <v>1887</v>
      </c>
      <c r="Q52" s="190" t="s">
        <v>1877</v>
      </c>
      <c r="R52" s="189" t="s">
        <v>1859</v>
      </c>
      <c r="S52" s="189" t="s">
        <v>1874</v>
      </c>
      <c r="T52" s="179">
        <v>20000000</v>
      </c>
      <c r="U52" s="67" t="s">
        <v>1000</v>
      </c>
      <c r="V52" s="58" t="s">
        <v>1026</v>
      </c>
      <c r="W52" s="178"/>
      <c r="X52" s="180"/>
      <c r="Y52" s="94">
        <v>0.6</v>
      </c>
      <c r="Z52" s="142"/>
      <c r="AA52" s="94">
        <v>0.6</v>
      </c>
      <c r="AB52" s="94">
        <v>1</v>
      </c>
    </row>
    <row r="53" spans="1:28" ht="140.44999999999999" customHeight="1" x14ac:dyDescent="0.25">
      <c r="A53" s="194">
        <v>47</v>
      </c>
      <c r="B53" s="189" t="s">
        <v>1873</v>
      </c>
      <c r="C53" s="190" t="s">
        <v>1848</v>
      </c>
      <c r="D53" s="189" t="s">
        <v>1004</v>
      </c>
      <c r="E53" s="190" t="s">
        <v>1005</v>
      </c>
      <c r="F53" s="189" t="s">
        <v>774</v>
      </c>
      <c r="G53" s="190"/>
      <c r="H53" s="189" t="s">
        <v>1348</v>
      </c>
      <c r="I53" s="190" t="s">
        <v>1886</v>
      </c>
      <c r="J53" s="189" t="s">
        <v>1007</v>
      </c>
      <c r="K53" s="189" t="s">
        <v>1008</v>
      </c>
      <c r="L53" s="189" t="s">
        <v>1009</v>
      </c>
      <c r="M53" s="189" t="s">
        <v>1010</v>
      </c>
      <c r="N53" s="189" t="s">
        <v>1011</v>
      </c>
      <c r="O53" s="189" t="s">
        <v>1012</v>
      </c>
      <c r="P53" s="190" t="s">
        <v>1887</v>
      </c>
      <c r="Q53" s="190" t="s">
        <v>1877</v>
      </c>
      <c r="R53" s="189" t="s">
        <v>1859</v>
      </c>
      <c r="S53" s="189" t="s">
        <v>1874</v>
      </c>
      <c r="T53" s="179">
        <v>20000000</v>
      </c>
      <c r="U53" s="67" t="s">
        <v>1000</v>
      </c>
      <c r="V53" s="58" t="s">
        <v>1026</v>
      </c>
      <c r="W53" s="181"/>
      <c r="X53" s="180"/>
      <c r="Y53" s="94">
        <v>0.6</v>
      </c>
      <c r="Z53" s="142" t="s">
        <v>2615</v>
      </c>
      <c r="AA53" s="94">
        <v>0.6</v>
      </c>
      <c r="AB53" s="94">
        <v>1</v>
      </c>
    </row>
    <row r="54" spans="1:28" ht="140.44999999999999" customHeight="1" x14ac:dyDescent="0.25">
      <c r="A54" s="194">
        <v>48</v>
      </c>
      <c r="B54" s="189" t="s">
        <v>1873</v>
      </c>
      <c r="C54" s="190" t="s">
        <v>1848</v>
      </c>
      <c r="D54" s="189" t="s">
        <v>1004</v>
      </c>
      <c r="E54" s="190" t="s">
        <v>1005</v>
      </c>
      <c r="F54" s="189" t="s">
        <v>774</v>
      </c>
      <c r="G54" s="190"/>
      <c r="H54" s="189" t="s">
        <v>1348</v>
      </c>
      <c r="I54" s="190" t="s">
        <v>1886</v>
      </c>
      <c r="J54" s="189" t="s">
        <v>1007</v>
      </c>
      <c r="K54" s="189" t="s">
        <v>1008</v>
      </c>
      <c r="L54" s="189" t="s">
        <v>1009</v>
      </c>
      <c r="M54" s="189" t="s">
        <v>1010</v>
      </c>
      <c r="N54" s="189" t="s">
        <v>1011</v>
      </c>
      <c r="O54" s="189" t="s">
        <v>1012</v>
      </c>
      <c r="P54" s="190" t="s">
        <v>1887</v>
      </c>
      <c r="Q54" s="190" t="s">
        <v>1877</v>
      </c>
      <c r="R54" s="189" t="s">
        <v>1859</v>
      </c>
      <c r="S54" s="189" t="s">
        <v>1874</v>
      </c>
      <c r="T54" s="179">
        <v>20000000</v>
      </c>
      <c r="U54" s="67" t="s">
        <v>1000</v>
      </c>
      <c r="V54" s="58" t="s">
        <v>1888</v>
      </c>
      <c r="W54" s="181"/>
      <c r="X54" s="182"/>
      <c r="Y54" s="94">
        <v>0.6</v>
      </c>
      <c r="Z54" s="142" t="s">
        <v>2615</v>
      </c>
      <c r="AA54" s="94">
        <v>0.6</v>
      </c>
      <c r="AB54" s="94">
        <v>1</v>
      </c>
    </row>
    <row r="55" spans="1:28" ht="140.44999999999999" customHeight="1" x14ac:dyDescent="0.25">
      <c r="A55" s="194">
        <v>49</v>
      </c>
      <c r="B55" s="189" t="s">
        <v>1873</v>
      </c>
      <c r="C55" s="190" t="s">
        <v>1848</v>
      </c>
      <c r="D55" s="189" t="s">
        <v>1004</v>
      </c>
      <c r="E55" s="190" t="s">
        <v>1005</v>
      </c>
      <c r="F55" s="189" t="s">
        <v>774</v>
      </c>
      <c r="G55" s="190"/>
      <c r="H55" s="189" t="s">
        <v>1348</v>
      </c>
      <c r="I55" s="190" t="s">
        <v>1880</v>
      </c>
      <c r="J55" s="189" t="s">
        <v>1007</v>
      </c>
      <c r="K55" s="189" t="s">
        <v>1008</v>
      </c>
      <c r="L55" s="189" t="s">
        <v>1009</v>
      </c>
      <c r="M55" s="189" t="s">
        <v>1010</v>
      </c>
      <c r="N55" s="189" t="s">
        <v>1011</v>
      </c>
      <c r="O55" s="189" t="s">
        <v>1012</v>
      </c>
      <c r="P55" s="190" t="s">
        <v>1889</v>
      </c>
      <c r="Q55" s="190" t="s">
        <v>1877</v>
      </c>
      <c r="R55" s="189" t="s">
        <v>1859</v>
      </c>
      <c r="S55" s="189" t="s">
        <v>1874</v>
      </c>
      <c r="T55" s="179">
        <v>20000000</v>
      </c>
      <c r="U55" s="67" t="s">
        <v>1000</v>
      </c>
      <c r="V55" s="58" t="s">
        <v>1026</v>
      </c>
      <c r="W55" s="181"/>
      <c r="X55" s="180"/>
      <c r="Y55" s="94">
        <v>0.6</v>
      </c>
      <c r="Z55" s="142" t="s">
        <v>2616</v>
      </c>
      <c r="AA55" s="94">
        <v>0.6</v>
      </c>
      <c r="AB55" s="94">
        <v>0.6</v>
      </c>
    </row>
    <row r="56" spans="1:28" ht="140.44999999999999" customHeight="1" x14ac:dyDescent="0.25">
      <c r="A56" s="194">
        <v>50</v>
      </c>
      <c r="B56" s="189" t="s">
        <v>1873</v>
      </c>
      <c r="C56" s="190" t="s">
        <v>1848</v>
      </c>
      <c r="D56" s="189" t="s">
        <v>1004</v>
      </c>
      <c r="E56" s="190" t="s">
        <v>1005</v>
      </c>
      <c r="F56" s="189" t="s">
        <v>774</v>
      </c>
      <c r="G56" s="190"/>
      <c r="H56" s="189" t="s">
        <v>1348</v>
      </c>
      <c r="I56" s="190" t="s">
        <v>1880</v>
      </c>
      <c r="J56" s="189" t="s">
        <v>1007</v>
      </c>
      <c r="K56" s="189" t="s">
        <v>1008</v>
      </c>
      <c r="L56" s="189" t="s">
        <v>1009</v>
      </c>
      <c r="M56" s="189" t="s">
        <v>1010</v>
      </c>
      <c r="N56" s="189" t="s">
        <v>1011</v>
      </c>
      <c r="O56" s="189" t="s">
        <v>1012</v>
      </c>
      <c r="P56" s="190" t="s">
        <v>1889</v>
      </c>
      <c r="Q56" s="190" t="s">
        <v>1877</v>
      </c>
      <c r="R56" s="189" t="s">
        <v>1859</v>
      </c>
      <c r="S56" s="189" t="s">
        <v>1874</v>
      </c>
      <c r="T56" s="179">
        <v>20000000</v>
      </c>
      <c r="U56" s="67" t="s">
        <v>1000</v>
      </c>
      <c r="V56" s="58" t="s">
        <v>1026</v>
      </c>
      <c r="W56" s="178"/>
      <c r="X56" s="180"/>
      <c r="Y56" s="94">
        <v>0.6</v>
      </c>
      <c r="Z56" s="142" t="s">
        <v>2616</v>
      </c>
      <c r="AA56" s="94">
        <v>0.6</v>
      </c>
      <c r="AB56" s="94">
        <v>0.6</v>
      </c>
    </row>
    <row r="57" spans="1:28" ht="62.45" customHeight="1" x14ac:dyDescent="0.25">
      <c r="A57" s="194">
        <v>51</v>
      </c>
      <c r="B57" s="189" t="s">
        <v>1890</v>
      </c>
      <c r="C57" s="190" t="s">
        <v>1848</v>
      </c>
      <c r="D57" s="189" t="s">
        <v>1891</v>
      </c>
      <c r="E57" s="190" t="s">
        <v>1892</v>
      </c>
      <c r="F57" s="189" t="s">
        <v>774</v>
      </c>
      <c r="G57" s="190"/>
      <c r="H57" s="189"/>
      <c r="I57" s="190" t="s">
        <v>1893</v>
      </c>
      <c r="J57" s="189" t="s">
        <v>1894</v>
      </c>
      <c r="K57" s="189" t="s">
        <v>1895</v>
      </c>
      <c r="L57" s="189" t="s">
        <v>1896</v>
      </c>
      <c r="M57" s="189" t="s">
        <v>1897</v>
      </c>
      <c r="N57" s="189" t="s">
        <v>1898</v>
      </c>
      <c r="O57" s="189" t="s">
        <v>1899</v>
      </c>
      <c r="P57" s="190" t="s">
        <v>1900</v>
      </c>
      <c r="Q57" s="190" t="s">
        <v>1901</v>
      </c>
      <c r="R57" s="189" t="s">
        <v>1902</v>
      </c>
      <c r="S57" s="189" t="s">
        <v>1903</v>
      </c>
      <c r="T57" s="179"/>
      <c r="U57" s="67"/>
      <c r="V57" s="58" t="s">
        <v>1904</v>
      </c>
      <c r="W57" s="181"/>
      <c r="X57" s="180"/>
      <c r="Y57" s="94">
        <v>1</v>
      </c>
      <c r="Z57" s="168"/>
      <c r="AA57" s="94">
        <v>1</v>
      </c>
      <c r="AB57" s="94">
        <v>0</v>
      </c>
    </row>
    <row r="58" spans="1:28" ht="140.44999999999999" customHeight="1" x14ac:dyDescent="0.25">
      <c r="A58" s="194">
        <v>52</v>
      </c>
      <c r="B58" s="189" t="s">
        <v>1873</v>
      </c>
      <c r="C58" s="190" t="s">
        <v>1848</v>
      </c>
      <c r="D58" s="189" t="s">
        <v>1004</v>
      </c>
      <c r="E58" s="190" t="s">
        <v>1005</v>
      </c>
      <c r="F58" s="189" t="s">
        <v>774</v>
      </c>
      <c r="G58" s="190"/>
      <c r="H58" s="189" t="s">
        <v>1348</v>
      </c>
      <c r="I58" s="190" t="s">
        <v>1880</v>
      </c>
      <c r="J58" s="189" t="s">
        <v>1007</v>
      </c>
      <c r="K58" s="189" t="s">
        <v>1008</v>
      </c>
      <c r="L58" s="189" t="s">
        <v>1009</v>
      </c>
      <c r="M58" s="189" t="s">
        <v>1010</v>
      </c>
      <c r="N58" s="189" t="s">
        <v>1011</v>
      </c>
      <c r="O58" s="189" t="s">
        <v>1012</v>
      </c>
      <c r="P58" s="190" t="s">
        <v>1905</v>
      </c>
      <c r="Q58" s="190" t="s">
        <v>1877</v>
      </c>
      <c r="R58" s="189" t="s">
        <v>1859</v>
      </c>
      <c r="S58" s="189" t="s">
        <v>1874</v>
      </c>
      <c r="T58" s="179">
        <v>20000000</v>
      </c>
      <c r="U58" s="67" t="s">
        <v>1000</v>
      </c>
      <c r="V58" s="58" t="s">
        <v>1026</v>
      </c>
      <c r="W58" s="181"/>
      <c r="X58" s="182"/>
      <c r="Y58" s="94">
        <v>0.6</v>
      </c>
      <c r="Z58" s="142" t="s">
        <v>2616</v>
      </c>
      <c r="AA58" s="94">
        <v>0.6</v>
      </c>
      <c r="AB58" s="94">
        <v>0.6</v>
      </c>
    </row>
    <row r="59" spans="1:28" ht="140.44999999999999" customHeight="1" x14ac:dyDescent="0.25">
      <c r="A59" s="194">
        <v>53</v>
      </c>
      <c r="B59" s="189" t="s">
        <v>1873</v>
      </c>
      <c r="C59" s="190" t="s">
        <v>1848</v>
      </c>
      <c r="D59" s="189" t="s">
        <v>1004</v>
      </c>
      <c r="E59" s="190" t="s">
        <v>1005</v>
      </c>
      <c r="F59" s="189" t="s">
        <v>774</v>
      </c>
      <c r="G59" s="190"/>
      <c r="H59" s="189" t="s">
        <v>1348</v>
      </c>
      <c r="I59" s="190" t="s">
        <v>1880</v>
      </c>
      <c r="J59" s="189" t="s">
        <v>1007</v>
      </c>
      <c r="K59" s="189" t="s">
        <v>1008</v>
      </c>
      <c r="L59" s="189" t="s">
        <v>1009</v>
      </c>
      <c r="M59" s="189" t="s">
        <v>1010</v>
      </c>
      <c r="N59" s="189" t="s">
        <v>1011</v>
      </c>
      <c r="O59" s="189" t="s">
        <v>1012</v>
      </c>
      <c r="P59" s="190" t="s">
        <v>1905</v>
      </c>
      <c r="Q59" s="190" t="s">
        <v>1877</v>
      </c>
      <c r="R59" s="189" t="s">
        <v>1859</v>
      </c>
      <c r="S59" s="189" t="s">
        <v>1874</v>
      </c>
      <c r="T59" s="179">
        <v>20000000</v>
      </c>
      <c r="U59" s="67" t="s">
        <v>1000</v>
      </c>
      <c r="V59" s="58" t="s">
        <v>1026</v>
      </c>
      <c r="W59" s="181"/>
      <c r="X59" s="180"/>
      <c r="Y59" s="94">
        <v>0.6</v>
      </c>
      <c r="Z59" s="142" t="s">
        <v>2616</v>
      </c>
      <c r="AA59" s="94">
        <v>0.6</v>
      </c>
      <c r="AB59" s="94">
        <v>0.6</v>
      </c>
    </row>
    <row r="60" spans="1:28" ht="93.6" customHeight="1" x14ac:dyDescent="0.25">
      <c r="A60" s="194">
        <v>54</v>
      </c>
      <c r="B60" s="189" t="s">
        <v>1847</v>
      </c>
      <c r="C60" s="190" t="s">
        <v>1848</v>
      </c>
      <c r="D60" s="189" t="s">
        <v>1849</v>
      </c>
      <c r="E60" s="190" t="s">
        <v>1124</v>
      </c>
      <c r="F60" s="189" t="s">
        <v>774</v>
      </c>
      <c r="G60" s="190"/>
      <c r="H60" s="189" t="s">
        <v>1851</v>
      </c>
      <c r="I60" s="190" t="s">
        <v>1880</v>
      </c>
      <c r="J60" s="189" t="s">
        <v>1853</v>
      </c>
      <c r="K60" s="189" t="s">
        <v>1854</v>
      </c>
      <c r="L60" s="189" t="s">
        <v>1855</v>
      </c>
      <c r="M60" s="189" t="s">
        <v>1854</v>
      </c>
      <c r="N60" s="189" t="s">
        <v>1856</v>
      </c>
      <c r="O60" s="189" t="s">
        <v>1854</v>
      </c>
      <c r="P60" s="190" t="s">
        <v>1881</v>
      </c>
      <c r="Q60" s="190" t="s">
        <v>1877</v>
      </c>
      <c r="R60" s="189" t="s">
        <v>1859</v>
      </c>
      <c r="S60" s="189" t="s">
        <v>1872</v>
      </c>
      <c r="T60" s="179" t="s">
        <v>1861</v>
      </c>
      <c r="U60" s="67" t="s">
        <v>974</v>
      </c>
      <c r="V60" s="58" t="s">
        <v>1862</v>
      </c>
      <c r="W60" s="178" t="s">
        <v>1863</v>
      </c>
      <c r="X60" s="180" t="s">
        <v>1864</v>
      </c>
      <c r="Y60" s="94">
        <v>1</v>
      </c>
      <c r="Z60" s="168" t="s">
        <v>2655</v>
      </c>
      <c r="AA60" s="94">
        <v>1</v>
      </c>
      <c r="AB60" s="94">
        <v>0</v>
      </c>
    </row>
    <row r="61" spans="1:28" ht="93.6" customHeight="1" x14ac:dyDescent="0.25">
      <c r="A61" s="194">
        <v>55</v>
      </c>
      <c r="B61" s="189" t="s">
        <v>1847</v>
      </c>
      <c r="C61" s="190" t="s">
        <v>1867</v>
      </c>
      <c r="D61" s="189" t="s">
        <v>1849</v>
      </c>
      <c r="E61" s="190" t="s">
        <v>1124</v>
      </c>
      <c r="F61" s="189" t="s">
        <v>774</v>
      </c>
      <c r="G61" s="190"/>
      <c r="H61" s="189" t="s">
        <v>1851</v>
      </c>
      <c r="I61" s="190" t="s">
        <v>1880</v>
      </c>
      <c r="J61" s="189" t="s">
        <v>1853</v>
      </c>
      <c r="K61" s="189" t="s">
        <v>1854</v>
      </c>
      <c r="L61" s="189" t="s">
        <v>1855</v>
      </c>
      <c r="M61" s="189" t="s">
        <v>1854</v>
      </c>
      <c r="N61" s="189" t="s">
        <v>1856</v>
      </c>
      <c r="O61" s="189" t="s">
        <v>1854</v>
      </c>
      <c r="P61" s="190" t="s">
        <v>1881</v>
      </c>
      <c r="Q61" s="190" t="s">
        <v>1877</v>
      </c>
      <c r="R61" s="189" t="s">
        <v>1859</v>
      </c>
      <c r="S61" s="189" t="s">
        <v>1872</v>
      </c>
      <c r="T61" s="179" t="s">
        <v>1861</v>
      </c>
      <c r="U61" s="67" t="s">
        <v>974</v>
      </c>
      <c r="V61" s="58" t="s">
        <v>1862</v>
      </c>
      <c r="W61" s="181" t="s">
        <v>1863</v>
      </c>
      <c r="X61" s="180" t="s">
        <v>1864</v>
      </c>
      <c r="Y61" s="94">
        <v>1</v>
      </c>
      <c r="Z61" s="168" t="s">
        <v>2655</v>
      </c>
      <c r="AA61" s="94">
        <v>1</v>
      </c>
      <c r="AB61" s="94">
        <v>0</v>
      </c>
    </row>
    <row r="62" spans="1:28" ht="93.6" customHeight="1" x14ac:dyDescent="0.25">
      <c r="A62" s="194">
        <v>56</v>
      </c>
      <c r="B62" s="189" t="s">
        <v>1847</v>
      </c>
      <c r="C62" s="190" t="s">
        <v>1885</v>
      </c>
      <c r="D62" s="189" t="s">
        <v>1849</v>
      </c>
      <c r="E62" s="190" t="s">
        <v>1124</v>
      </c>
      <c r="F62" s="189" t="s">
        <v>774</v>
      </c>
      <c r="G62" s="190"/>
      <c r="H62" s="189" t="s">
        <v>1851</v>
      </c>
      <c r="I62" s="190" t="s">
        <v>1880</v>
      </c>
      <c r="J62" s="189" t="s">
        <v>1853</v>
      </c>
      <c r="K62" s="189" t="s">
        <v>1854</v>
      </c>
      <c r="L62" s="189" t="s">
        <v>1855</v>
      </c>
      <c r="M62" s="189" t="s">
        <v>1854</v>
      </c>
      <c r="N62" s="189" t="s">
        <v>1856</v>
      </c>
      <c r="O62" s="189" t="s">
        <v>1854</v>
      </c>
      <c r="P62" s="190" t="s">
        <v>1881</v>
      </c>
      <c r="Q62" s="190" t="s">
        <v>1877</v>
      </c>
      <c r="R62" s="189" t="s">
        <v>1859</v>
      </c>
      <c r="S62" s="189" t="s">
        <v>1872</v>
      </c>
      <c r="T62" s="179" t="s">
        <v>1861</v>
      </c>
      <c r="U62" s="67" t="s">
        <v>974</v>
      </c>
      <c r="V62" s="58" t="s">
        <v>1862</v>
      </c>
      <c r="W62" s="181" t="s">
        <v>1863</v>
      </c>
      <c r="X62" s="182" t="s">
        <v>1864</v>
      </c>
      <c r="Y62" s="94">
        <v>1</v>
      </c>
      <c r="Z62" s="113" t="s">
        <v>2655</v>
      </c>
      <c r="AA62" s="94">
        <v>1</v>
      </c>
      <c r="AB62" s="94">
        <v>0</v>
      </c>
    </row>
    <row r="63" spans="1:28" ht="139.5" customHeight="1" x14ac:dyDescent="0.25">
      <c r="A63" s="194">
        <v>57</v>
      </c>
      <c r="B63" s="189" t="s">
        <v>1873</v>
      </c>
      <c r="C63" s="190" t="s">
        <v>1848</v>
      </c>
      <c r="D63" s="189" t="s">
        <v>1004</v>
      </c>
      <c r="E63" s="190" t="s">
        <v>1005</v>
      </c>
      <c r="F63" s="189" t="s">
        <v>774</v>
      </c>
      <c r="G63" s="190"/>
      <c r="H63" s="189" t="s">
        <v>1851</v>
      </c>
      <c r="I63" s="190" t="s">
        <v>1880</v>
      </c>
      <c r="J63" s="189" t="s">
        <v>1007</v>
      </c>
      <c r="K63" s="189" t="s">
        <v>1008</v>
      </c>
      <c r="L63" s="189" t="s">
        <v>1009</v>
      </c>
      <c r="M63" s="189" t="s">
        <v>1010</v>
      </c>
      <c r="N63" s="189" t="s">
        <v>1011</v>
      </c>
      <c r="O63" s="189" t="s">
        <v>1012</v>
      </c>
      <c r="P63" s="190" t="s">
        <v>1881</v>
      </c>
      <c r="Q63" s="190" t="s">
        <v>1877</v>
      </c>
      <c r="R63" s="189" t="s">
        <v>1859</v>
      </c>
      <c r="S63" s="189" t="s">
        <v>1872</v>
      </c>
      <c r="T63" s="179" t="s">
        <v>1861</v>
      </c>
      <c r="U63" s="67" t="s">
        <v>974</v>
      </c>
      <c r="V63" s="58" t="s">
        <v>1862</v>
      </c>
      <c r="W63" s="181" t="s">
        <v>1863</v>
      </c>
      <c r="X63" s="180" t="s">
        <v>1864</v>
      </c>
      <c r="Y63" s="94">
        <v>0.6</v>
      </c>
      <c r="Z63" s="147" t="s">
        <v>2616</v>
      </c>
      <c r="AA63" s="94">
        <v>0.6</v>
      </c>
      <c r="AB63" s="94">
        <v>0.6</v>
      </c>
    </row>
    <row r="64" spans="1:28" ht="93.6" customHeight="1" x14ac:dyDescent="0.25">
      <c r="A64" s="194">
        <v>58</v>
      </c>
      <c r="B64" s="189" t="s">
        <v>1847</v>
      </c>
      <c r="C64" s="190" t="s">
        <v>1848</v>
      </c>
      <c r="D64" s="189" t="s">
        <v>1849</v>
      </c>
      <c r="E64" s="190" t="s">
        <v>1124</v>
      </c>
      <c r="F64" s="189" t="s">
        <v>774</v>
      </c>
      <c r="G64" s="190"/>
      <c r="H64" s="189" t="s">
        <v>1851</v>
      </c>
      <c r="I64" s="190" t="s">
        <v>1880</v>
      </c>
      <c r="J64" s="189" t="s">
        <v>1853</v>
      </c>
      <c r="K64" s="189" t="s">
        <v>1854</v>
      </c>
      <c r="L64" s="189" t="s">
        <v>1855</v>
      </c>
      <c r="M64" s="189" t="s">
        <v>1854</v>
      </c>
      <c r="N64" s="189" t="s">
        <v>1856</v>
      </c>
      <c r="O64" s="189" t="s">
        <v>1854</v>
      </c>
      <c r="P64" s="190" t="s">
        <v>1881</v>
      </c>
      <c r="Q64" s="190" t="s">
        <v>1877</v>
      </c>
      <c r="R64" s="189" t="s">
        <v>1859</v>
      </c>
      <c r="S64" s="189" t="s">
        <v>1872</v>
      </c>
      <c r="T64" s="179" t="s">
        <v>1861</v>
      </c>
      <c r="U64" s="67" t="s">
        <v>974</v>
      </c>
      <c r="V64" s="58" t="s">
        <v>1862</v>
      </c>
      <c r="W64" s="178" t="s">
        <v>1863</v>
      </c>
      <c r="X64" s="180" t="s">
        <v>1864</v>
      </c>
      <c r="Y64" s="94">
        <v>1</v>
      </c>
      <c r="Z64" s="168" t="s">
        <v>2655</v>
      </c>
      <c r="AA64" s="94">
        <v>1</v>
      </c>
      <c r="AB64" s="94">
        <v>0</v>
      </c>
    </row>
    <row r="65" spans="1:28" ht="140.44999999999999" customHeight="1" x14ac:dyDescent="0.25">
      <c r="A65" s="194">
        <v>59</v>
      </c>
      <c r="B65" s="189" t="s">
        <v>1873</v>
      </c>
      <c r="C65" s="190" t="s">
        <v>1848</v>
      </c>
      <c r="D65" s="189" t="s">
        <v>1004</v>
      </c>
      <c r="E65" s="190" t="s">
        <v>1005</v>
      </c>
      <c r="F65" s="189" t="s">
        <v>774</v>
      </c>
      <c r="G65" s="190"/>
      <c r="H65" s="189" t="s">
        <v>1851</v>
      </c>
      <c r="I65" s="190" t="s">
        <v>1880</v>
      </c>
      <c r="J65" s="189" t="s">
        <v>1007</v>
      </c>
      <c r="K65" s="189" t="s">
        <v>1008</v>
      </c>
      <c r="L65" s="189" t="s">
        <v>1009</v>
      </c>
      <c r="M65" s="189" t="s">
        <v>1010</v>
      </c>
      <c r="N65" s="189" t="s">
        <v>1011</v>
      </c>
      <c r="O65" s="189" t="s">
        <v>1012</v>
      </c>
      <c r="P65" s="190" t="s">
        <v>1881</v>
      </c>
      <c r="Q65" s="190" t="s">
        <v>1877</v>
      </c>
      <c r="R65" s="189" t="s">
        <v>1859</v>
      </c>
      <c r="S65" s="189" t="s">
        <v>1874</v>
      </c>
      <c r="T65" s="179">
        <v>20000000</v>
      </c>
      <c r="U65" s="67" t="s">
        <v>1000</v>
      </c>
      <c r="V65" s="58" t="s">
        <v>1026</v>
      </c>
      <c r="W65" s="181"/>
      <c r="X65" s="180"/>
      <c r="Y65" s="94">
        <v>0.6</v>
      </c>
      <c r="Z65" s="147" t="s">
        <v>2616</v>
      </c>
      <c r="AA65" s="94">
        <v>0.6</v>
      </c>
      <c r="AB65" s="94">
        <v>0.6</v>
      </c>
    </row>
    <row r="66" spans="1:28" ht="109.35" customHeight="1" x14ac:dyDescent="0.25">
      <c r="A66" s="194">
        <v>60</v>
      </c>
      <c r="B66" s="189" t="s">
        <v>1847</v>
      </c>
      <c r="C66" s="190" t="s">
        <v>1848</v>
      </c>
      <c r="D66" s="189" t="s">
        <v>1849</v>
      </c>
      <c r="E66" s="190" t="s">
        <v>1124</v>
      </c>
      <c r="F66" s="189" t="s">
        <v>774</v>
      </c>
      <c r="G66" s="190"/>
      <c r="H66" s="189" t="s">
        <v>1348</v>
      </c>
      <c r="I66" s="190" t="s">
        <v>1906</v>
      </c>
      <c r="J66" s="189" t="s">
        <v>1853</v>
      </c>
      <c r="K66" s="189" t="s">
        <v>1854</v>
      </c>
      <c r="L66" s="189" t="s">
        <v>1855</v>
      </c>
      <c r="M66" s="189" t="s">
        <v>1854</v>
      </c>
      <c r="N66" s="189" t="s">
        <v>1856</v>
      </c>
      <c r="O66" s="189" t="s">
        <v>1854</v>
      </c>
      <c r="P66" s="190" t="s">
        <v>1907</v>
      </c>
      <c r="Q66" s="190" t="s">
        <v>1908</v>
      </c>
      <c r="R66" s="189" t="s">
        <v>1859</v>
      </c>
      <c r="S66" s="189" t="s">
        <v>1909</v>
      </c>
      <c r="T66" s="179" t="s">
        <v>1861</v>
      </c>
      <c r="U66" s="67" t="s">
        <v>974</v>
      </c>
      <c r="V66" s="58" t="s">
        <v>1862</v>
      </c>
      <c r="W66" s="181" t="s">
        <v>1863</v>
      </c>
      <c r="X66" s="182" t="s">
        <v>1864</v>
      </c>
      <c r="Y66" s="94">
        <v>1</v>
      </c>
      <c r="Z66" s="125" t="s">
        <v>2618</v>
      </c>
      <c r="AA66" s="94">
        <v>1</v>
      </c>
      <c r="AB66" s="94">
        <v>1</v>
      </c>
    </row>
    <row r="67" spans="1:28" ht="109.35" customHeight="1" x14ac:dyDescent="0.25">
      <c r="A67" s="194">
        <v>61</v>
      </c>
      <c r="B67" s="189" t="s">
        <v>1847</v>
      </c>
      <c r="C67" s="190" t="s">
        <v>1867</v>
      </c>
      <c r="D67" s="189" t="s">
        <v>1849</v>
      </c>
      <c r="E67" s="190" t="s">
        <v>1124</v>
      </c>
      <c r="F67" s="189" t="s">
        <v>774</v>
      </c>
      <c r="G67" s="190"/>
      <c r="H67" s="189" t="s">
        <v>1851</v>
      </c>
      <c r="I67" s="190" t="s">
        <v>1906</v>
      </c>
      <c r="J67" s="189" t="s">
        <v>1853</v>
      </c>
      <c r="K67" s="189" t="s">
        <v>1854</v>
      </c>
      <c r="L67" s="189" t="s">
        <v>1855</v>
      </c>
      <c r="M67" s="189" t="s">
        <v>1854</v>
      </c>
      <c r="N67" s="189" t="s">
        <v>1856</v>
      </c>
      <c r="O67" s="189" t="s">
        <v>1854</v>
      </c>
      <c r="P67" s="190" t="s">
        <v>1907</v>
      </c>
      <c r="Q67" s="190" t="s">
        <v>1908</v>
      </c>
      <c r="R67" s="189" t="s">
        <v>1859</v>
      </c>
      <c r="S67" s="189" t="s">
        <v>1909</v>
      </c>
      <c r="T67" s="179" t="s">
        <v>1861</v>
      </c>
      <c r="U67" s="67" t="s">
        <v>974</v>
      </c>
      <c r="V67" s="58" t="s">
        <v>1862</v>
      </c>
      <c r="W67" s="181" t="s">
        <v>1863</v>
      </c>
      <c r="X67" s="180" t="s">
        <v>1864</v>
      </c>
      <c r="Y67" s="94">
        <v>1</v>
      </c>
      <c r="Z67" s="168" t="s">
        <v>2655</v>
      </c>
      <c r="AA67" s="94">
        <v>1</v>
      </c>
      <c r="AB67" s="94">
        <v>0</v>
      </c>
    </row>
    <row r="68" spans="1:28" ht="93.6" customHeight="1" x14ac:dyDescent="0.25">
      <c r="A68" s="194">
        <v>62</v>
      </c>
      <c r="B68" s="189" t="s">
        <v>1847</v>
      </c>
      <c r="C68" s="190" t="s">
        <v>1848</v>
      </c>
      <c r="D68" s="189" t="s">
        <v>1849</v>
      </c>
      <c r="E68" s="190" t="s">
        <v>1124</v>
      </c>
      <c r="F68" s="189" t="s">
        <v>774</v>
      </c>
      <c r="G68" s="190"/>
      <c r="H68" s="189" t="s">
        <v>1851</v>
      </c>
      <c r="I68" s="190" t="s">
        <v>1910</v>
      </c>
      <c r="J68" s="189" t="s">
        <v>1853</v>
      </c>
      <c r="K68" s="189" t="s">
        <v>1854</v>
      </c>
      <c r="L68" s="189" t="s">
        <v>1855</v>
      </c>
      <c r="M68" s="189" t="s">
        <v>1854</v>
      </c>
      <c r="N68" s="189" t="s">
        <v>1856</v>
      </c>
      <c r="O68" s="189" t="s">
        <v>1854</v>
      </c>
      <c r="P68" s="190" t="s">
        <v>1911</v>
      </c>
      <c r="Q68" s="190" t="s">
        <v>1912</v>
      </c>
      <c r="R68" s="189" t="s">
        <v>1859</v>
      </c>
      <c r="S68" s="189" t="s">
        <v>1872</v>
      </c>
      <c r="T68" s="179" t="s">
        <v>1861</v>
      </c>
      <c r="U68" s="67" t="s">
        <v>974</v>
      </c>
      <c r="V68" s="58" t="s">
        <v>1862</v>
      </c>
      <c r="W68" s="178" t="s">
        <v>1863</v>
      </c>
      <c r="X68" s="180" t="s">
        <v>1864</v>
      </c>
      <c r="Y68" s="94">
        <v>1</v>
      </c>
      <c r="Z68" s="168" t="s">
        <v>2655</v>
      </c>
      <c r="AA68" s="94">
        <v>1</v>
      </c>
      <c r="AB68" s="94">
        <v>0</v>
      </c>
    </row>
    <row r="69" spans="1:28" ht="141" customHeight="1" thickBot="1" x14ac:dyDescent="0.3">
      <c r="A69" s="194">
        <v>63</v>
      </c>
      <c r="B69" s="189" t="s">
        <v>1873</v>
      </c>
      <c r="C69" s="190" t="s">
        <v>1848</v>
      </c>
      <c r="D69" s="189" t="s">
        <v>1004</v>
      </c>
      <c r="E69" s="190" t="s">
        <v>1005</v>
      </c>
      <c r="F69" s="189" t="s">
        <v>774</v>
      </c>
      <c r="G69" s="190"/>
      <c r="H69" s="189" t="s">
        <v>1348</v>
      </c>
      <c r="I69" s="190" t="s">
        <v>1913</v>
      </c>
      <c r="J69" s="189" t="s">
        <v>1007</v>
      </c>
      <c r="K69" s="189" t="s">
        <v>1008</v>
      </c>
      <c r="L69" s="189" t="s">
        <v>1009</v>
      </c>
      <c r="M69" s="189" t="s">
        <v>1010</v>
      </c>
      <c r="N69" s="189" t="s">
        <v>1011</v>
      </c>
      <c r="O69" s="189" t="s">
        <v>1012</v>
      </c>
      <c r="P69" s="190" t="s">
        <v>1914</v>
      </c>
      <c r="Q69" s="190" t="s">
        <v>1877</v>
      </c>
      <c r="R69" s="189" t="s">
        <v>1859</v>
      </c>
      <c r="S69" s="189" t="s">
        <v>1874</v>
      </c>
      <c r="T69" s="179">
        <v>20000000</v>
      </c>
      <c r="U69" s="67" t="s">
        <v>1000</v>
      </c>
      <c r="V69" s="58" t="s">
        <v>1026</v>
      </c>
      <c r="W69" s="181"/>
      <c r="X69" s="180"/>
      <c r="Y69" s="94">
        <v>0.6</v>
      </c>
      <c r="Z69" s="148" t="s">
        <v>2617</v>
      </c>
      <c r="AA69" s="94">
        <v>0.6</v>
      </c>
      <c r="AB69" s="94">
        <v>0.4</v>
      </c>
    </row>
    <row r="70" spans="1:28" ht="140.44999999999999" customHeight="1" x14ac:dyDescent="0.25">
      <c r="A70" s="194">
        <v>64</v>
      </c>
      <c r="B70" s="189" t="s">
        <v>1873</v>
      </c>
      <c r="C70" s="190" t="s">
        <v>1848</v>
      </c>
      <c r="D70" s="189" t="s">
        <v>1004</v>
      </c>
      <c r="E70" s="190" t="s">
        <v>1005</v>
      </c>
      <c r="F70" s="189" t="s">
        <v>774</v>
      </c>
      <c r="G70" s="190"/>
      <c r="H70" s="189" t="s">
        <v>1348</v>
      </c>
      <c r="I70" s="190" t="s">
        <v>1915</v>
      </c>
      <c r="J70" s="189" t="s">
        <v>1007</v>
      </c>
      <c r="K70" s="189" t="s">
        <v>1008</v>
      </c>
      <c r="L70" s="189" t="s">
        <v>1009</v>
      </c>
      <c r="M70" s="189" t="s">
        <v>1010</v>
      </c>
      <c r="N70" s="189" t="s">
        <v>1011</v>
      </c>
      <c r="O70" s="189" t="s">
        <v>1012</v>
      </c>
      <c r="P70" s="190" t="s">
        <v>1916</v>
      </c>
      <c r="Q70" s="190" t="s">
        <v>1917</v>
      </c>
      <c r="R70" s="189" t="s">
        <v>1859</v>
      </c>
      <c r="S70" s="189" t="s">
        <v>1918</v>
      </c>
      <c r="T70" s="179">
        <v>20000000</v>
      </c>
      <c r="U70" s="67" t="s">
        <v>1919</v>
      </c>
      <c r="V70" s="58" t="s">
        <v>1026</v>
      </c>
      <c r="W70" s="181"/>
      <c r="X70" s="182"/>
      <c r="Y70" s="94">
        <v>0.6</v>
      </c>
      <c r="Z70" s="113"/>
      <c r="AA70" s="94">
        <v>0.6</v>
      </c>
      <c r="AB70" s="94">
        <v>0</v>
      </c>
    </row>
    <row r="71" spans="1:28" ht="78" customHeight="1" x14ac:dyDescent="0.25">
      <c r="A71" s="194">
        <v>65</v>
      </c>
      <c r="B71" s="189" t="s">
        <v>1920</v>
      </c>
      <c r="C71" s="190" t="s">
        <v>1921</v>
      </c>
      <c r="D71" s="189" t="s">
        <v>1922</v>
      </c>
      <c r="E71" s="190" t="s">
        <v>1923</v>
      </c>
      <c r="F71" s="189" t="s">
        <v>774</v>
      </c>
      <c r="G71" s="190"/>
      <c r="H71" s="189" t="s">
        <v>1924</v>
      </c>
      <c r="I71" s="190" t="s">
        <v>1925</v>
      </c>
      <c r="J71" s="189" t="s">
        <v>1926</v>
      </c>
      <c r="K71" s="189" t="s">
        <v>1927</v>
      </c>
      <c r="L71" s="189" t="s">
        <v>1928</v>
      </c>
      <c r="M71" s="189" t="s">
        <v>1929</v>
      </c>
      <c r="N71" s="189" t="s">
        <v>1930</v>
      </c>
      <c r="O71" s="189" t="s">
        <v>1931</v>
      </c>
      <c r="P71" s="190" t="s">
        <v>1932</v>
      </c>
      <c r="Q71" s="190" t="s">
        <v>1933</v>
      </c>
      <c r="R71" s="189" t="s">
        <v>1934</v>
      </c>
      <c r="S71" s="189" t="s">
        <v>1935</v>
      </c>
      <c r="T71" s="179"/>
      <c r="U71" s="67"/>
      <c r="V71" s="58" t="s">
        <v>1936</v>
      </c>
      <c r="W71" s="181" t="s">
        <v>1937</v>
      </c>
      <c r="X71" s="180" t="s">
        <v>1938</v>
      </c>
      <c r="Y71" s="94">
        <v>0.7</v>
      </c>
      <c r="Z71" s="113"/>
      <c r="AA71" s="94">
        <v>0.7</v>
      </c>
      <c r="AB71" s="94">
        <v>0</v>
      </c>
    </row>
    <row r="72" spans="1:28" ht="109.35" customHeight="1" x14ac:dyDescent="0.25">
      <c r="A72" s="194">
        <v>66</v>
      </c>
      <c r="B72" s="189" t="s">
        <v>1939</v>
      </c>
      <c r="C72" s="190" t="s">
        <v>1940</v>
      </c>
      <c r="D72" s="189" t="s">
        <v>1941</v>
      </c>
      <c r="E72" s="190" t="s">
        <v>1942</v>
      </c>
      <c r="F72" s="189" t="s">
        <v>774</v>
      </c>
      <c r="G72" s="190"/>
      <c r="H72" s="189" t="s">
        <v>1943</v>
      </c>
      <c r="I72" s="190" t="s">
        <v>1944</v>
      </c>
      <c r="J72" s="189" t="s">
        <v>1945</v>
      </c>
      <c r="K72" s="189" t="s">
        <v>1931</v>
      </c>
      <c r="L72" s="189" t="s">
        <v>1946</v>
      </c>
      <c r="M72" s="189" t="s">
        <v>1947</v>
      </c>
      <c r="N72" s="189" t="s">
        <v>1948</v>
      </c>
      <c r="O72" s="189" t="s">
        <v>1949</v>
      </c>
      <c r="P72" s="190" t="s">
        <v>1950</v>
      </c>
      <c r="Q72" s="190" t="s">
        <v>1951</v>
      </c>
      <c r="R72" s="189" t="s">
        <v>1934</v>
      </c>
      <c r="S72" s="189" t="s">
        <v>1952</v>
      </c>
      <c r="T72" s="179" t="s">
        <v>1953</v>
      </c>
      <c r="U72" s="67" t="s">
        <v>974</v>
      </c>
      <c r="V72" s="58" t="s">
        <v>1936</v>
      </c>
      <c r="W72" s="178" t="s">
        <v>1937</v>
      </c>
      <c r="X72" s="180" t="s">
        <v>1938</v>
      </c>
      <c r="Y72" s="94">
        <v>0.8</v>
      </c>
      <c r="Z72" s="113"/>
      <c r="AA72" s="94">
        <v>0.8</v>
      </c>
      <c r="AB72" s="94">
        <v>0</v>
      </c>
    </row>
    <row r="73" spans="1:28" ht="124.7" customHeight="1" x14ac:dyDescent="0.25">
      <c r="A73" s="194">
        <v>67</v>
      </c>
      <c r="B73" s="189" t="s">
        <v>1954</v>
      </c>
      <c r="C73" s="190" t="s">
        <v>1955</v>
      </c>
      <c r="D73" s="189" t="s">
        <v>1956</v>
      </c>
      <c r="E73" s="190" t="s">
        <v>1957</v>
      </c>
      <c r="F73" s="189" t="s">
        <v>774</v>
      </c>
      <c r="G73" s="190"/>
      <c r="H73" s="189" t="s">
        <v>1958</v>
      </c>
      <c r="I73" s="190" t="s">
        <v>1959</v>
      </c>
      <c r="J73" s="189" t="s">
        <v>1960</v>
      </c>
      <c r="K73" s="189" t="s">
        <v>1961</v>
      </c>
      <c r="L73" s="189" t="s">
        <v>1855</v>
      </c>
      <c r="M73" s="189" t="s">
        <v>1962</v>
      </c>
      <c r="N73" s="189" t="s">
        <v>1963</v>
      </c>
      <c r="O73" s="189" t="s">
        <v>1964</v>
      </c>
      <c r="P73" s="190" t="s">
        <v>1965</v>
      </c>
      <c r="Q73" s="190" t="s">
        <v>1858</v>
      </c>
      <c r="R73" s="189" t="s">
        <v>1966</v>
      </c>
      <c r="S73" s="189" t="s">
        <v>1865</v>
      </c>
      <c r="T73" s="179" t="s">
        <v>1861</v>
      </c>
      <c r="U73" s="67" t="s">
        <v>974</v>
      </c>
      <c r="V73" s="58" t="s">
        <v>1862</v>
      </c>
      <c r="W73" s="181" t="s">
        <v>1863</v>
      </c>
      <c r="X73" s="180" t="s">
        <v>1864</v>
      </c>
      <c r="Y73" s="94">
        <v>1</v>
      </c>
      <c r="Z73" s="113"/>
      <c r="AA73" s="94">
        <v>1</v>
      </c>
      <c r="AB73" s="94">
        <v>0</v>
      </c>
    </row>
    <row r="74" spans="1:28" ht="78" customHeight="1" x14ac:dyDescent="0.25">
      <c r="A74" s="194">
        <v>68</v>
      </c>
      <c r="B74" s="189" t="s">
        <v>1967</v>
      </c>
      <c r="C74" s="190" t="s">
        <v>1968</v>
      </c>
      <c r="D74" s="189" t="s">
        <v>1969</v>
      </c>
      <c r="E74" s="190" t="s">
        <v>1970</v>
      </c>
      <c r="F74" s="189" t="s">
        <v>774</v>
      </c>
      <c r="G74" s="190"/>
      <c r="H74" s="189" t="s">
        <v>1971</v>
      </c>
      <c r="I74" s="190" t="s">
        <v>1972</v>
      </c>
      <c r="J74" s="189" t="s">
        <v>1973</v>
      </c>
      <c r="K74" s="189" t="s">
        <v>1974</v>
      </c>
      <c r="L74" s="189" t="s">
        <v>1975</v>
      </c>
      <c r="M74" s="189" t="s">
        <v>1976</v>
      </c>
      <c r="N74" s="189" t="s">
        <v>1977</v>
      </c>
      <c r="O74" s="189" t="s">
        <v>1978</v>
      </c>
      <c r="P74" s="190" t="s">
        <v>1979</v>
      </c>
      <c r="Q74" s="190" t="s">
        <v>1858</v>
      </c>
      <c r="R74" s="189" t="s">
        <v>1966</v>
      </c>
      <c r="S74" s="189" t="s">
        <v>1865</v>
      </c>
      <c r="T74" s="179"/>
      <c r="U74" s="67"/>
      <c r="V74" s="58" t="s">
        <v>1862</v>
      </c>
      <c r="W74" s="181" t="s">
        <v>1863</v>
      </c>
      <c r="X74" s="182" t="s">
        <v>1864</v>
      </c>
      <c r="Y74" s="94">
        <v>0.6</v>
      </c>
      <c r="Z74" s="113"/>
      <c r="AA74" s="94">
        <v>0.6</v>
      </c>
      <c r="AB74" s="94">
        <v>0</v>
      </c>
    </row>
    <row r="75" spans="1:28" ht="78" customHeight="1" x14ac:dyDescent="0.25">
      <c r="A75" s="194">
        <v>69</v>
      </c>
      <c r="B75" s="189" t="s">
        <v>1967</v>
      </c>
      <c r="C75" s="190" t="s">
        <v>1968</v>
      </c>
      <c r="D75" s="189" t="s">
        <v>1969</v>
      </c>
      <c r="E75" s="190" t="s">
        <v>1970</v>
      </c>
      <c r="F75" s="189" t="s">
        <v>774</v>
      </c>
      <c r="G75" s="190"/>
      <c r="H75" s="189" t="s">
        <v>1971</v>
      </c>
      <c r="I75" s="190" t="s">
        <v>1972</v>
      </c>
      <c r="J75" s="189" t="s">
        <v>1973</v>
      </c>
      <c r="K75" s="189" t="s">
        <v>1974</v>
      </c>
      <c r="L75" s="189" t="s">
        <v>1975</v>
      </c>
      <c r="M75" s="189" t="s">
        <v>1976</v>
      </c>
      <c r="N75" s="189" t="s">
        <v>1977</v>
      </c>
      <c r="O75" s="189" t="s">
        <v>1978</v>
      </c>
      <c r="P75" s="190" t="s">
        <v>1979</v>
      </c>
      <c r="Q75" s="190" t="s">
        <v>1858</v>
      </c>
      <c r="R75" s="189" t="s">
        <v>1966</v>
      </c>
      <c r="S75" s="189" t="s">
        <v>1865</v>
      </c>
      <c r="T75" s="179"/>
      <c r="U75" s="67"/>
      <c r="V75" s="58" t="s">
        <v>1862</v>
      </c>
      <c r="W75" s="181" t="s">
        <v>1863</v>
      </c>
      <c r="X75" s="180" t="s">
        <v>1864</v>
      </c>
      <c r="Y75" s="94">
        <v>1</v>
      </c>
      <c r="Z75" s="113"/>
      <c r="AA75" s="94">
        <v>1</v>
      </c>
      <c r="AB75" s="94">
        <v>0</v>
      </c>
    </row>
    <row r="76" spans="1:28" ht="46.7" customHeight="1" x14ac:dyDescent="0.25">
      <c r="A76" s="194">
        <v>70</v>
      </c>
      <c r="B76" s="189" t="s">
        <v>1980</v>
      </c>
      <c r="C76" s="190" t="s">
        <v>1981</v>
      </c>
      <c r="D76" s="189" t="s">
        <v>1982</v>
      </c>
      <c r="E76" s="190" t="s">
        <v>1983</v>
      </c>
      <c r="F76" s="189" t="s">
        <v>774</v>
      </c>
      <c r="G76" s="190"/>
      <c r="H76" s="189" t="s">
        <v>1984</v>
      </c>
      <c r="I76" s="190" t="s">
        <v>1972</v>
      </c>
      <c r="J76" s="189" t="s">
        <v>1985</v>
      </c>
      <c r="K76" s="189" t="s">
        <v>1986</v>
      </c>
      <c r="L76" s="189" t="s">
        <v>1987</v>
      </c>
      <c r="M76" s="189" t="s">
        <v>1986</v>
      </c>
      <c r="N76" s="189" t="s">
        <v>1988</v>
      </c>
      <c r="O76" s="189" t="s">
        <v>1989</v>
      </c>
      <c r="P76" s="190" t="s">
        <v>1932</v>
      </c>
      <c r="Q76" s="190" t="s">
        <v>1990</v>
      </c>
      <c r="R76" s="189" t="s">
        <v>1966</v>
      </c>
      <c r="S76" s="189" t="s">
        <v>1991</v>
      </c>
      <c r="T76" s="179" t="s">
        <v>1861</v>
      </c>
      <c r="U76" s="67" t="s">
        <v>974</v>
      </c>
      <c r="V76" s="58" t="s">
        <v>1992</v>
      </c>
      <c r="W76" s="178" t="s">
        <v>1863</v>
      </c>
      <c r="X76" s="180" t="s">
        <v>1864</v>
      </c>
      <c r="Y76" s="94">
        <v>0.8</v>
      </c>
      <c r="Z76" s="113"/>
      <c r="AA76" s="94">
        <v>0.8</v>
      </c>
      <c r="AB76" s="94">
        <v>0</v>
      </c>
    </row>
    <row r="77" spans="1:28" ht="93.6" customHeight="1" x14ac:dyDescent="0.25">
      <c r="A77" s="194">
        <v>71</v>
      </c>
      <c r="B77" s="189" t="s">
        <v>1980</v>
      </c>
      <c r="C77" s="190" t="s">
        <v>1981</v>
      </c>
      <c r="D77" s="189" t="s">
        <v>1982</v>
      </c>
      <c r="E77" s="190" t="s">
        <v>1993</v>
      </c>
      <c r="F77" s="189" t="s">
        <v>774</v>
      </c>
      <c r="G77" s="190"/>
      <c r="H77" s="189" t="s">
        <v>1984</v>
      </c>
      <c r="I77" s="190" t="s">
        <v>1972</v>
      </c>
      <c r="J77" s="189" t="s">
        <v>1985</v>
      </c>
      <c r="K77" s="189" t="s">
        <v>1986</v>
      </c>
      <c r="L77" s="189" t="s">
        <v>1987</v>
      </c>
      <c r="M77" s="189" t="s">
        <v>1986</v>
      </c>
      <c r="N77" s="189" t="s">
        <v>1988</v>
      </c>
      <c r="O77" s="189" t="s">
        <v>1989</v>
      </c>
      <c r="P77" s="190" t="s">
        <v>1932</v>
      </c>
      <c r="Q77" s="190" t="s">
        <v>1990</v>
      </c>
      <c r="R77" s="189" t="s">
        <v>1966</v>
      </c>
      <c r="S77" s="189" t="s">
        <v>1991</v>
      </c>
      <c r="T77" s="179" t="s">
        <v>1861</v>
      </c>
      <c r="U77" s="67" t="s">
        <v>974</v>
      </c>
      <c r="V77" s="58" t="s">
        <v>1992</v>
      </c>
      <c r="W77" s="181" t="s">
        <v>1863</v>
      </c>
      <c r="X77" s="180" t="s">
        <v>1864</v>
      </c>
      <c r="Y77" s="94">
        <v>0.8</v>
      </c>
      <c r="Z77" s="146"/>
      <c r="AA77" s="94">
        <v>0.8</v>
      </c>
      <c r="AB77" s="94">
        <v>1</v>
      </c>
    </row>
    <row r="78" spans="1:28" ht="124.7" customHeight="1" x14ac:dyDescent="0.25">
      <c r="A78" s="194">
        <v>72</v>
      </c>
      <c r="B78" s="189" t="s">
        <v>1994</v>
      </c>
      <c r="C78" s="190" t="s">
        <v>1995</v>
      </c>
      <c r="D78" s="189" t="s">
        <v>1996</v>
      </c>
      <c r="E78" s="190" t="s">
        <v>1124</v>
      </c>
      <c r="F78" s="189" t="s">
        <v>774</v>
      </c>
      <c r="G78" s="190"/>
      <c r="H78" s="189" t="s">
        <v>1997</v>
      </c>
      <c r="I78" s="190" t="s">
        <v>1998</v>
      </c>
      <c r="J78" s="189" t="s">
        <v>1999</v>
      </c>
      <c r="K78" s="189"/>
      <c r="L78" s="189" t="s">
        <v>2000</v>
      </c>
      <c r="M78" s="189" t="s">
        <v>2001</v>
      </c>
      <c r="N78" s="189" t="s">
        <v>2002</v>
      </c>
      <c r="O78" s="189"/>
      <c r="P78" s="190"/>
      <c r="Q78" s="190"/>
      <c r="R78" s="189" t="s">
        <v>2003</v>
      </c>
      <c r="S78" s="189"/>
      <c r="T78" s="179"/>
      <c r="U78" s="67"/>
      <c r="V78" s="58"/>
      <c r="W78" s="181"/>
      <c r="X78" s="182" t="s">
        <v>2004</v>
      </c>
      <c r="Y78" s="94">
        <v>0.5</v>
      </c>
      <c r="Z78" s="113"/>
      <c r="AA78" s="94">
        <v>0.5</v>
      </c>
      <c r="AB78" s="94">
        <v>0</v>
      </c>
    </row>
    <row r="79" spans="1:28" ht="62.45" customHeight="1" x14ac:dyDescent="0.25">
      <c r="A79" s="194">
        <v>73</v>
      </c>
      <c r="B79" s="189" t="s">
        <v>1994</v>
      </c>
      <c r="C79" s="190" t="s">
        <v>1995</v>
      </c>
      <c r="D79" s="189" t="s">
        <v>1996</v>
      </c>
      <c r="E79" s="190" t="s">
        <v>1124</v>
      </c>
      <c r="F79" s="189" t="s">
        <v>774</v>
      </c>
      <c r="G79" s="190"/>
      <c r="H79" s="189" t="s">
        <v>1997</v>
      </c>
      <c r="I79" s="190" t="s">
        <v>1998</v>
      </c>
      <c r="J79" s="189" t="s">
        <v>1999</v>
      </c>
      <c r="K79" s="189" t="s">
        <v>2005</v>
      </c>
      <c r="L79" s="189" t="s">
        <v>2000</v>
      </c>
      <c r="M79" s="189" t="s">
        <v>2006</v>
      </c>
      <c r="N79" s="189" t="s">
        <v>2001</v>
      </c>
      <c r="O79" s="189" t="s">
        <v>2007</v>
      </c>
      <c r="P79" s="190" t="s">
        <v>2008</v>
      </c>
      <c r="Q79" s="190" t="s">
        <v>2009</v>
      </c>
      <c r="R79" s="189" t="s">
        <v>2010</v>
      </c>
      <c r="S79" s="189" t="s">
        <v>2011</v>
      </c>
      <c r="T79" s="179"/>
      <c r="U79" s="67" t="s">
        <v>974</v>
      </c>
      <c r="V79" s="58" t="s">
        <v>2012</v>
      </c>
      <c r="W79" s="181" t="s">
        <v>2013</v>
      </c>
      <c r="X79" s="180" t="s">
        <v>2004</v>
      </c>
      <c r="Y79" s="94">
        <v>0.5</v>
      </c>
      <c r="Z79" s="113"/>
      <c r="AA79" s="94">
        <v>0.5</v>
      </c>
      <c r="AB79" s="94">
        <v>1</v>
      </c>
    </row>
    <row r="80" spans="1:28" ht="171.6" customHeight="1" x14ac:dyDescent="0.25">
      <c r="A80" s="194">
        <v>74</v>
      </c>
      <c r="B80" s="189" t="s">
        <v>2014</v>
      </c>
      <c r="C80" s="190" t="s">
        <v>2015</v>
      </c>
      <c r="D80" s="189" t="s">
        <v>2016</v>
      </c>
      <c r="E80" s="190" t="s">
        <v>1124</v>
      </c>
      <c r="F80" s="189" t="s">
        <v>774</v>
      </c>
      <c r="G80" s="190"/>
      <c r="H80" s="189" t="s">
        <v>2017</v>
      </c>
      <c r="I80" s="190" t="s">
        <v>1998</v>
      </c>
      <c r="J80" s="189" t="s">
        <v>1349</v>
      </c>
      <c r="K80" s="189" t="s">
        <v>2018</v>
      </c>
      <c r="L80" s="189" t="s">
        <v>2019</v>
      </c>
      <c r="M80" s="189" t="s">
        <v>2020</v>
      </c>
      <c r="N80" s="189" t="s">
        <v>2021</v>
      </c>
      <c r="O80" s="189" t="s">
        <v>2022</v>
      </c>
      <c r="P80" s="190" t="s">
        <v>2023</v>
      </c>
      <c r="Q80" s="190" t="s">
        <v>2024</v>
      </c>
      <c r="R80" s="189" t="s">
        <v>2025</v>
      </c>
      <c r="S80" s="189" t="s">
        <v>2011</v>
      </c>
      <c r="T80" s="179"/>
      <c r="U80" s="67" t="s">
        <v>974</v>
      </c>
      <c r="V80" s="58" t="s">
        <v>2026</v>
      </c>
      <c r="W80" s="178" t="s">
        <v>2013</v>
      </c>
      <c r="X80" s="180" t="s">
        <v>2027</v>
      </c>
      <c r="Y80" s="94">
        <v>0.8</v>
      </c>
      <c r="Z80" s="138" t="s">
        <v>2613</v>
      </c>
      <c r="AA80" s="94">
        <v>0.8</v>
      </c>
      <c r="AB80" s="94">
        <v>1</v>
      </c>
    </row>
    <row r="81" spans="1:28" ht="187.35" customHeight="1" x14ac:dyDescent="0.25">
      <c r="A81" s="194">
        <v>75</v>
      </c>
      <c r="B81" s="189" t="s">
        <v>2014</v>
      </c>
      <c r="C81" s="190" t="s">
        <v>2015</v>
      </c>
      <c r="D81" s="189" t="s">
        <v>2028</v>
      </c>
      <c r="E81" s="190" t="s">
        <v>1124</v>
      </c>
      <c r="F81" s="189" t="s">
        <v>774</v>
      </c>
      <c r="G81" s="190"/>
      <c r="H81" s="189" t="s">
        <v>2029</v>
      </c>
      <c r="I81" s="190" t="s">
        <v>1998</v>
      </c>
      <c r="J81" s="189" t="s">
        <v>2030</v>
      </c>
      <c r="K81" s="189" t="s">
        <v>2031</v>
      </c>
      <c r="L81" s="189" t="s">
        <v>2032</v>
      </c>
      <c r="M81" s="189" t="s">
        <v>2033</v>
      </c>
      <c r="N81" s="189" t="s">
        <v>2034</v>
      </c>
      <c r="O81" s="189" t="s">
        <v>2035</v>
      </c>
      <c r="P81" s="190" t="s">
        <v>2036</v>
      </c>
      <c r="Q81" s="190" t="s">
        <v>2037</v>
      </c>
      <c r="R81" s="189" t="s">
        <v>2025</v>
      </c>
      <c r="S81" s="189" t="s">
        <v>2011</v>
      </c>
      <c r="T81" s="179"/>
      <c r="U81" s="67" t="s">
        <v>974</v>
      </c>
      <c r="V81" s="58" t="s">
        <v>2026</v>
      </c>
      <c r="W81" s="181" t="s">
        <v>2013</v>
      </c>
      <c r="X81" s="180" t="s">
        <v>2038</v>
      </c>
      <c r="Y81" s="94">
        <v>1</v>
      </c>
      <c r="Z81" s="142" t="s">
        <v>2614</v>
      </c>
      <c r="AA81" s="94">
        <v>1</v>
      </c>
      <c r="AB81" s="94">
        <v>1</v>
      </c>
    </row>
    <row r="82" spans="1:28" ht="140.44999999999999" customHeight="1" x14ac:dyDescent="0.25">
      <c r="A82" s="194">
        <v>76</v>
      </c>
      <c r="B82" s="189" t="s">
        <v>2014</v>
      </c>
      <c r="C82" s="190" t="s">
        <v>2015</v>
      </c>
      <c r="D82" s="189" t="s">
        <v>2039</v>
      </c>
      <c r="E82" s="190" t="s">
        <v>1124</v>
      </c>
      <c r="F82" s="189" t="s">
        <v>774</v>
      </c>
      <c r="G82" s="190"/>
      <c r="H82" s="189" t="s">
        <v>2040</v>
      </c>
      <c r="I82" s="190" t="s">
        <v>1998</v>
      </c>
      <c r="J82" s="189" t="s">
        <v>2041</v>
      </c>
      <c r="K82" s="189" t="s">
        <v>2042</v>
      </c>
      <c r="L82" s="189" t="s">
        <v>2043</v>
      </c>
      <c r="M82" s="189" t="s">
        <v>2044</v>
      </c>
      <c r="N82" s="189" t="s">
        <v>2045</v>
      </c>
      <c r="O82" s="189" t="s">
        <v>2046</v>
      </c>
      <c r="P82" s="190" t="s">
        <v>2047</v>
      </c>
      <c r="Q82" s="190" t="s">
        <v>2048</v>
      </c>
      <c r="R82" s="189" t="s">
        <v>2025</v>
      </c>
      <c r="S82" s="189" t="s">
        <v>2011</v>
      </c>
      <c r="T82" s="179"/>
      <c r="U82" s="67" t="s">
        <v>974</v>
      </c>
      <c r="V82" s="58" t="s">
        <v>2026</v>
      </c>
      <c r="W82" s="181" t="s">
        <v>2013</v>
      </c>
      <c r="X82" s="182" t="s">
        <v>2049</v>
      </c>
      <c r="Y82" s="94">
        <v>0.7</v>
      </c>
      <c r="Z82" s="138" t="s">
        <v>2607</v>
      </c>
      <c r="AA82" s="94">
        <v>0.7</v>
      </c>
      <c r="AB82" s="94">
        <v>0.7</v>
      </c>
    </row>
    <row r="83" spans="1:28" ht="31.35" customHeight="1" x14ac:dyDescent="0.25">
      <c r="A83" s="194">
        <v>77</v>
      </c>
      <c r="B83" s="189" t="s">
        <v>2050</v>
      </c>
      <c r="C83" s="190" t="s">
        <v>2051</v>
      </c>
      <c r="D83" s="189" t="s">
        <v>2052</v>
      </c>
      <c r="E83" s="190" t="s">
        <v>1124</v>
      </c>
      <c r="F83" s="189" t="s">
        <v>774</v>
      </c>
      <c r="G83" s="190"/>
      <c r="H83" s="189" t="s">
        <v>2053</v>
      </c>
      <c r="I83" s="190" t="s">
        <v>2054</v>
      </c>
      <c r="J83" s="189" t="s">
        <v>2055</v>
      </c>
      <c r="K83" s="189" t="s">
        <v>2056</v>
      </c>
      <c r="L83" s="189" t="s">
        <v>2057</v>
      </c>
      <c r="M83" s="189" t="s">
        <v>2058</v>
      </c>
      <c r="N83" s="189" t="s">
        <v>2059</v>
      </c>
      <c r="O83" s="189" t="s">
        <v>2060</v>
      </c>
      <c r="P83" s="190" t="s">
        <v>2061</v>
      </c>
      <c r="Q83" s="190" t="s">
        <v>2062</v>
      </c>
      <c r="R83" s="189" t="s">
        <v>2063</v>
      </c>
      <c r="S83" s="189" t="s">
        <v>1724</v>
      </c>
      <c r="T83" s="179">
        <v>0</v>
      </c>
      <c r="U83" s="67" t="s">
        <v>974</v>
      </c>
      <c r="V83" s="58" t="s">
        <v>1102</v>
      </c>
      <c r="W83" s="181" t="s">
        <v>2064</v>
      </c>
      <c r="X83" s="180" t="s">
        <v>2065</v>
      </c>
      <c r="Y83" s="94">
        <v>0.6</v>
      </c>
      <c r="Z83" s="113"/>
      <c r="AA83" s="94">
        <v>0.6</v>
      </c>
      <c r="AB83" s="94">
        <v>0</v>
      </c>
    </row>
    <row r="84" spans="1:28" ht="46.7" customHeight="1" x14ac:dyDescent="0.25">
      <c r="A84" s="194">
        <v>78</v>
      </c>
      <c r="B84" s="189" t="s">
        <v>2050</v>
      </c>
      <c r="C84" s="190" t="s">
        <v>2066</v>
      </c>
      <c r="D84" s="189" t="s">
        <v>2052</v>
      </c>
      <c r="E84" s="190" t="s">
        <v>1124</v>
      </c>
      <c r="F84" s="189" t="s">
        <v>774</v>
      </c>
      <c r="G84" s="190"/>
      <c r="H84" s="189" t="s">
        <v>2053</v>
      </c>
      <c r="I84" s="190" t="s">
        <v>2054</v>
      </c>
      <c r="J84" s="189" t="s">
        <v>2055</v>
      </c>
      <c r="K84" s="189" t="s">
        <v>2056</v>
      </c>
      <c r="L84" s="189" t="s">
        <v>2057</v>
      </c>
      <c r="M84" s="189" t="s">
        <v>2058</v>
      </c>
      <c r="N84" s="189" t="s">
        <v>2059</v>
      </c>
      <c r="O84" s="189" t="s">
        <v>2060</v>
      </c>
      <c r="P84" s="190" t="s">
        <v>2061</v>
      </c>
      <c r="Q84" s="190" t="s">
        <v>2062</v>
      </c>
      <c r="R84" s="189" t="s">
        <v>2063</v>
      </c>
      <c r="S84" s="189" t="s">
        <v>1724</v>
      </c>
      <c r="T84" s="179">
        <v>0</v>
      </c>
      <c r="U84" s="67" t="s">
        <v>974</v>
      </c>
      <c r="V84" s="58" t="s">
        <v>1102</v>
      </c>
      <c r="W84" s="178" t="s">
        <v>2064</v>
      </c>
      <c r="X84" s="180" t="s">
        <v>2065</v>
      </c>
      <c r="Y84" s="94">
        <v>0.6</v>
      </c>
      <c r="Z84" s="113"/>
      <c r="AA84" s="94">
        <v>0.6</v>
      </c>
      <c r="AB84" s="94">
        <v>0</v>
      </c>
    </row>
    <row r="85" spans="1:28" ht="62.45" customHeight="1" x14ac:dyDescent="0.25">
      <c r="A85" s="194">
        <v>79</v>
      </c>
      <c r="B85" s="189" t="s">
        <v>2067</v>
      </c>
      <c r="C85" s="190" t="s">
        <v>2068</v>
      </c>
      <c r="D85" s="189" t="s">
        <v>2069</v>
      </c>
      <c r="E85" s="190" t="s">
        <v>1124</v>
      </c>
      <c r="F85" s="189" t="s">
        <v>963</v>
      </c>
      <c r="G85" s="190"/>
      <c r="H85" s="189" t="s">
        <v>2070</v>
      </c>
      <c r="I85" s="190" t="s">
        <v>2054</v>
      </c>
      <c r="J85" s="189" t="s">
        <v>2055</v>
      </c>
      <c r="K85" s="189" t="s">
        <v>2071</v>
      </c>
      <c r="L85" s="189" t="s">
        <v>2072</v>
      </c>
      <c r="M85" s="189" t="s">
        <v>2073</v>
      </c>
      <c r="N85" s="189" t="s">
        <v>2074</v>
      </c>
      <c r="O85" s="189" t="s">
        <v>2060</v>
      </c>
      <c r="P85" s="190" t="s">
        <v>2075</v>
      </c>
      <c r="Q85" s="190" t="s">
        <v>2076</v>
      </c>
      <c r="R85" s="189" t="s">
        <v>2063</v>
      </c>
      <c r="S85" s="189" t="s">
        <v>2077</v>
      </c>
      <c r="T85" s="179" t="s">
        <v>2078</v>
      </c>
      <c r="U85" s="67" t="s">
        <v>974</v>
      </c>
      <c r="V85" s="58" t="s">
        <v>1391</v>
      </c>
      <c r="W85" s="181" t="s">
        <v>2064</v>
      </c>
      <c r="X85" s="180" t="s">
        <v>2079</v>
      </c>
      <c r="Y85" s="94">
        <v>1</v>
      </c>
      <c r="Z85" s="141" t="s">
        <v>2612</v>
      </c>
      <c r="AA85" s="94">
        <v>1</v>
      </c>
      <c r="AB85" s="94">
        <v>1</v>
      </c>
    </row>
    <row r="86" spans="1:28" ht="62.45" customHeight="1" x14ac:dyDescent="0.25">
      <c r="A86" s="194">
        <v>80</v>
      </c>
      <c r="B86" s="189" t="s">
        <v>2080</v>
      </c>
      <c r="C86" s="190" t="s">
        <v>2081</v>
      </c>
      <c r="D86" s="189" t="s">
        <v>2082</v>
      </c>
      <c r="E86" s="190" t="s">
        <v>1124</v>
      </c>
      <c r="F86" s="189" t="s">
        <v>774</v>
      </c>
      <c r="G86" s="190"/>
      <c r="H86" s="189" t="s">
        <v>2083</v>
      </c>
      <c r="I86" s="190" t="s">
        <v>2054</v>
      </c>
      <c r="J86" s="189" t="s">
        <v>2084</v>
      </c>
      <c r="K86" s="189" t="s">
        <v>2085</v>
      </c>
      <c r="L86" s="189" t="s">
        <v>2086</v>
      </c>
      <c r="M86" s="189" t="s">
        <v>2087</v>
      </c>
      <c r="N86" s="189" t="s">
        <v>2088</v>
      </c>
      <c r="O86" s="189" t="s">
        <v>2060</v>
      </c>
      <c r="P86" s="190" t="s">
        <v>2061</v>
      </c>
      <c r="Q86" s="190" t="s">
        <v>2089</v>
      </c>
      <c r="R86" s="189" t="s">
        <v>2063</v>
      </c>
      <c r="S86" s="189" t="s">
        <v>2090</v>
      </c>
      <c r="T86" s="179" t="s">
        <v>2091</v>
      </c>
      <c r="U86" s="67" t="s">
        <v>974</v>
      </c>
      <c r="V86" s="58" t="s">
        <v>2092</v>
      </c>
      <c r="W86" s="181" t="s">
        <v>2064</v>
      </c>
      <c r="X86" s="182" t="s">
        <v>2079</v>
      </c>
      <c r="Y86" s="94">
        <v>0.8</v>
      </c>
      <c r="AA86" s="94">
        <v>0.8</v>
      </c>
      <c r="AB86" s="94">
        <v>0</v>
      </c>
    </row>
    <row r="87" spans="1:28" ht="46.7" customHeight="1" x14ac:dyDescent="0.25">
      <c r="A87" s="194">
        <v>81</v>
      </c>
      <c r="B87" s="189" t="s">
        <v>2093</v>
      </c>
      <c r="C87" s="190" t="s">
        <v>2094</v>
      </c>
      <c r="D87" s="189" t="s">
        <v>2095</v>
      </c>
      <c r="E87" s="190" t="s">
        <v>1124</v>
      </c>
      <c r="F87" s="189" t="s">
        <v>774</v>
      </c>
      <c r="G87" s="190"/>
      <c r="H87" s="189" t="s">
        <v>2096</v>
      </c>
      <c r="I87" s="190" t="s">
        <v>2054</v>
      </c>
      <c r="J87" s="189" t="s">
        <v>2097</v>
      </c>
      <c r="K87" s="189" t="s">
        <v>2098</v>
      </c>
      <c r="L87" s="189" t="s">
        <v>2099</v>
      </c>
      <c r="M87" s="189" t="s">
        <v>2100</v>
      </c>
      <c r="N87" s="189" t="s">
        <v>2101</v>
      </c>
      <c r="O87" s="189" t="s">
        <v>2060</v>
      </c>
      <c r="P87" s="190" t="s">
        <v>2061</v>
      </c>
      <c r="Q87" s="190" t="s">
        <v>2062</v>
      </c>
      <c r="R87" s="189" t="s">
        <v>2063</v>
      </c>
      <c r="S87" s="189" t="s">
        <v>2077</v>
      </c>
      <c r="T87" s="179" t="s">
        <v>2102</v>
      </c>
      <c r="U87" s="67" t="s">
        <v>974</v>
      </c>
      <c r="V87" s="58" t="s">
        <v>1391</v>
      </c>
      <c r="W87" s="181" t="s">
        <v>2064</v>
      </c>
      <c r="X87" s="180" t="s">
        <v>2079</v>
      </c>
      <c r="Y87" s="94">
        <v>1</v>
      </c>
      <c r="Z87" s="146" t="s">
        <v>2619</v>
      </c>
      <c r="AA87" s="94">
        <v>1</v>
      </c>
      <c r="AB87" s="94">
        <v>0.9</v>
      </c>
    </row>
    <row r="88" spans="1:28" ht="46.7" customHeight="1" x14ac:dyDescent="0.25">
      <c r="A88" s="194">
        <v>82</v>
      </c>
      <c r="B88" s="189" t="s">
        <v>2103</v>
      </c>
      <c r="C88" s="190" t="s">
        <v>2104</v>
      </c>
      <c r="D88" s="189" t="s">
        <v>2105</v>
      </c>
      <c r="E88" s="190" t="s">
        <v>1124</v>
      </c>
      <c r="F88" s="189" t="s">
        <v>774</v>
      </c>
      <c r="G88" s="190"/>
      <c r="H88" s="189" t="s">
        <v>2106</v>
      </c>
      <c r="I88" s="190" t="s">
        <v>2054</v>
      </c>
      <c r="J88" s="189" t="s">
        <v>2107</v>
      </c>
      <c r="K88" s="189" t="s">
        <v>2108</v>
      </c>
      <c r="L88" s="189" t="s">
        <v>2109</v>
      </c>
      <c r="M88" s="189" t="s">
        <v>2110</v>
      </c>
      <c r="N88" s="189" t="s">
        <v>2088</v>
      </c>
      <c r="O88" s="189" t="s">
        <v>2111</v>
      </c>
      <c r="P88" s="190" t="s">
        <v>2112</v>
      </c>
      <c r="Q88" s="190" t="s">
        <v>2113</v>
      </c>
      <c r="R88" s="189" t="s">
        <v>2063</v>
      </c>
      <c r="S88" s="189" t="s">
        <v>2114</v>
      </c>
      <c r="T88" s="179" t="s">
        <v>2091</v>
      </c>
      <c r="U88" s="67" t="s">
        <v>974</v>
      </c>
      <c r="V88" s="58" t="s">
        <v>2115</v>
      </c>
      <c r="W88" s="178" t="s">
        <v>2064</v>
      </c>
      <c r="X88" s="180" t="s">
        <v>2079</v>
      </c>
      <c r="Y88" s="94">
        <v>1</v>
      </c>
      <c r="Z88" s="146" t="s">
        <v>2620</v>
      </c>
      <c r="AA88" s="94">
        <v>1</v>
      </c>
      <c r="AB88" s="94">
        <v>0.7</v>
      </c>
    </row>
    <row r="89" spans="1:28" ht="46.7" customHeight="1" x14ac:dyDescent="0.25">
      <c r="A89" s="194">
        <v>83</v>
      </c>
      <c r="B89" s="189" t="s">
        <v>2116</v>
      </c>
      <c r="C89" s="190" t="s">
        <v>2117</v>
      </c>
      <c r="D89" s="189" t="s">
        <v>2118</v>
      </c>
      <c r="E89" s="190" t="s">
        <v>1124</v>
      </c>
      <c r="F89" s="189" t="s">
        <v>774</v>
      </c>
      <c r="G89" s="190"/>
      <c r="H89" s="189" t="s">
        <v>2119</v>
      </c>
      <c r="I89" s="190" t="s">
        <v>2054</v>
      </c>
      <c r="J89" s="189" t="s">
        <v>2120</v>
      </c>
      <c r="K89" s="189" t="s">
        <v>2121</v>
      </c>
      <c r="L89" s="189" t="s">
        <v>2122</v>
      </c>
      <c r="M89" s="189" t="s">
        <v>2123</v>
      </c>
      <c r="N89" s="189" t="s">
        <v>2074</v>
      </c>
      <c r="O89" s="189" t="s">
        <v>2124</v>
      </c>
      <c r="P89" s="190" t="s">
        <v>2125</v>
      </c>
      <c r="Q89" s="190" t="s">
        <v>2113</v>
      </c>
      <c r="R89" s="189" t="s">
        <v>2063</v>
      </c>
      <c r="S89" s="189" t="s">
        <v>2126</v>
      </c>
      <c r="T89" s="179">
        <v>0</v>
      </c>
      <c r="U89" s="67" t="s">
        <v>974</v>
      </c>
      <c r="V89" s="58" t="s">
        <v>2115</v>
      </c>
      <c r="W89" s="181" t="s">
        <v>2064</v>
      </c>
      <c r="X89" s="180" t="s">
        <v>2127</v>
      </c>
      <c r="Y89" s="94">
        <v>1</v>
      </c>
      <c r="Z89" s="146" t="s">
        <v>2621</v>
      </c>
      <c r="AA89" s="94">
        <v>1</v>
      </c>
      <c r="AB89" s="94">
        <v>1</v>
      </c>
    </row>
    <row r="90" spans="1:28" ht="62.45" customHeight="1" x14ac:dyDescent="0.25">
      <c r="A90" s="194">
        <v>84</v>
      </c>
      <c r="B90" s="189" t="s">
        <v>1847</v>
      </c>
      <c r="C90" s="190" t="s">
        <v>2128</v>
      </c>
      <c r="D90" s="189" t="s">
        <v>1849</v>
      </c>
      <c r="E90" s="190" t="s">
        <v>1124</v>
      </c>
      <c r="F90" s="189" t="s">
        <v>774</v>
      </c>
      <c r="G90" s="190"/>
      <c r="H90" s="189" t="s">
        <v>2129</v>
      </c>
      <c r="I90" s="190" t="s">
        <v>1082</v>
      </c>
      <c r="J90" s="189" t="s">
        <v>2130</v>
      </c>
      <c r="K90" s="189" t="s">
        <v>1854</v>
      </c>
      <c r="L90" s="189" t="s">
        <v>2131</v>
      </c>
      <c r="M90" s="189"/>
      <c r="N90" s="189" t="s">
        <v>2132</v>
      </c>
      <c r="O90" s="189"/>
      <c r="P90" s="190"/>
      <c r="Q90" s="190"/>
      <c r="R90" s="189" t="s">
        <v>2133</v>
      </c>
      <c r="S90" s="189" t="s">
        <v>2134</v>
      </c>
      <c r="T90" s="179">
        <v>1400000000</v>
      </c>
      <c r="U90" s="67" t="s">
        <v>2135</v>
      </c>
      <c r="V90" s="58" t="s">
        <v>2136</v>
      </c>
      <c r="W90" s="181" t="s">
        <v>2137</v>
      </c>
      <c r="X90" s="182" t="s">
        <v>2138</v>
      </c>
      <c r="Y90" s="94">
        <v>1</v>
      </c>
      <c r="Z90" s="113"/>
      <c r="AA90" s="94">
        <v>1</v>
      </c>
      <c r="AB90" s="94">
        <v>0</v>
      </c>
    </row>
    <row r="91" spans="1:28" ht="62.45" customHeight="1" x14ac:dyDescent="0.25">
      <c r="A91" s="194">
        <v>85</v>
      </c>
      <c r="B91" s="189" t="s">
        <v>1847</v>
      </c>
      <c r="C91" s="190" t="s">
        <v>2128</v>
      </c>
      <c r="D91" s="189" t="s">
        <v>1849</v>
      </c>
      <c r="E91" s="190" t="s">
        <v>1124</v>
      </c>
      <c r="F91" s="189" t="s">
        <v>774</v>
      </c>
      <c r="G91" s="190"/>
      <c r="H91" s="189" t="s">
        <v>2129</v>
      </c>
      <c r="I91" s="190" t="s">
        <v>1082</v>
      </c>
      <c r="J91" s="189" t="s">
        <v>2130</v>
      </c>
      <c r="K91" s="189" t="s">
        <v>2139</v>
      </c>
      <c r="L91" s="189" t="s">
        <v>2131</v>
      </c>
      <c r="M91" s="189"/>
      <c r="N91" s="189" t="s">
        <v>2132</v>
      </c>
      <c r="O91" s="189"/>
      <c r="P91" s="190"/>
      <c r="Q91" s="190"/>
      <c r="R91" s="189" t="s">
        <v>2133</v>
      </c>
      <c r="S91" s="189" t="s">
        <v>2134</v>
      </c>
      <c r="T91" s="179">
        <v>1400000000</v>
      </c>
      <c r="U91" s="67" t="s">
        <v>2135</v>
      </c>
      <c r="V91" s="58" t="s">
        <v>2136</v>
      </c>
      <c r="W91" s="181" t="s">
        <v>2137</v>
      </c>
      <c r="X91" s="180" t="s">
        <v>2138</v>
      </c>
      <c r="Y91" s="94">
        <v>1</v>
      </c>
      <c r="Z91" s="113"/>
      <c r="AA91" s="94">
        <v>1</v>
      </c>
      <c r="AB91" s="94">
        <v>0</v>
      </c>
    </row>
    <row r="92" spans="1:28" ht="62.45" customHeight="1" x14ac:dyDescent="0.25">
      <c r="A92" s="194">
        <v>86</v>
      </c>
      <c r="B92" s="189" t="s">
        <v>1847</v>
      </c>
      <c r="C92" s="190" t="s">
        <v>2128</v>
      </c>
      <c r="D92" s="189" t="s">
        <v>1849</v>
      </c>
      <c r="E92" s="190" t="s">
        <v>1124</v>
      </c>
      <c r="F92" s="189" t="s">
        <v>774</v>
      </c>
      <c r="G92" s="190"/>
      <c r="H92" s="189" t="s">
        <v>2129</v>
      </c>
      <c r="I92" s="190" t="s">
        <v>1082</v>
      </c>
      <c r="J92" s="189" t="s">
        <v>2130</v>
      </c>
      <c r="K92" s="189" t="s">
        <v>1854</v>
      </c>
      <c r="L92" s="189" t="s">
        <v>2131</v>
      </c>
      <c r="M92" s="189"/>
      <c r="N92" s="189" t="s">
        <v>2132</v>
      </c>
      <c r="O92" s="189"/>
      <c r="P92" s="190"/>
      <c r="Q92" s="190"/>
      <c r="R92" s="189" t="s">
        <v>2133</v>
      </c>
      <c r="S92" s="189" t="s">
        <v>2134</v>
      </c>
      <c r="T92" s="179">
        <v>1400000000</v>
      </c>
      <c r="U92" s="67" t="s">
        <v>2135</v>
      </c>
      <c r="V92" s="58" t="s">
        <v>2136</v>
      </c>
      <c r="W92" s="178" t="s">
        <v>2137</v>
      </c>
      <c r="X92" s="180" t="s">
        <v>2138</v>
      </c>
      <c r="Y92" s="94">
        <v>1</v>
      </c>
      <c r="Z92" s="113"/>
      <c r="AA92" s="94">
        <v>1</v>
      </c>
      <c r="AB92" s="94">
        <v>0</v>
      </c>
    </row>
    <row r="93" spans="1:28" ht="62.45" customHeight="1" x14ac:dyDescent="0.25">
      <c r="A93" s="194">
        <v>87</v>
      </c>
      <c r="B93" s="189" t="s">
        <v>1847</v>
      </c>
      <c r="C93" s="190" t="s">
        <v>2128</v>
      </c>
      <c r="D93" s="189" t="s">
        <v>1849</v>
      </c>
      <c r="E93" s="190" t="s">
        <v>1124</v>
      </c>
      <c r="F93" s="189" t="s">
        <v>774</v>
      </c>
      <c r="G93" s="190"/>
      <c r="H93" s="189" t="s">
        <v>2129</v>
      </c>
      <c r="I93" s="190" t="s">
        <v>1082</v>
      </c>
      <c r="J93" s="189" t="s">
        <v>2130</v>
      </c>
      <c r="K93" s="189" t="s">
        <v>1854</v>
      </c>
      <c r="L93" s="189" t="s">
        <v>2131</v>
      </c>
      <c r="M93" s="189"/>
      <c r="N93" s="189" t="s">
        <v>2132</v>
      </c>
      <c r="O93" s="189"/>
      <c r="P93" s="190"/>
      <c r="Q93" s="190"/>
      <c r="R93" s="189" t="s">
        <v>2133</v>
      </c>
      <c r="S93" s="189" t="s">
        <v>2134</v>
      </c>
      <c r="T93" s="179">
        <v>1400000000</v>
      </c>
      <c r="U93" s="67" t="s">
        <v>2135</v>
      </c>
      <c r="V93" s="58" t="s">
        <v>2136</v>
      </c>
      <c r="W93" s="181" t="s">
        <v>2137</v>
      </c>
      <c r="X93" s="180" t="s">
        <v>2138</v>
      </c>
      <c r="Y93" s="94">
        <v>1</v>
      </c>
      <c r="Z93" s="113"/>
      <c r="AA93" s="94">
        <v>1</v>
      </c>
      <c r="AB93" s="94">
        <v>0</v>
      </c>
    </row>
    <row r="94" spans="1:28" ht="62.45" customHeight="1" x14ac:dyDescent="0.25">
      <c r="A94" s="194">
        <v>88</v>
      </c>
      <c r="B94" s="189" t="s">
        <v>1847</v>
      </c>
      <c r="C94" s="190" t="s">
        <v>2128</v>
      </c>
      <c r="D94" s="189" t="s">
        <v>1849</v>
      </c>
      <c r="E94" s="190" t="s">
        <v>1124</v>
      </c>
      <c r="F94" s="189" t="s">
        <v>774</v>
      </c>
      <c r="G94" s="190"/>
      <c r="H94" s="189" t="s">
        <v>2129</v>
      </c>
      <c r="I94" s="190" t="s">
        <v>1082</v>
      </c>
      <c r="J94" s="189" t="s">
        <v>2130</v>
      </c>
      <c r="K94" s="189" t="s">
        <v>1854</v>
      </c>
      <c r="L94" s="189" t="s">
        <v>2131</v>
      </c>
      <c r="M94" s="189"/>
      <c r="N94" s="189" t="s">
        <v>2132</v>
      </c>
      <c r="O94" s="189"/>
      <c r="P94" s="190"/>
      <c r="Q94" s="190"/>
      <c r="R94" s="189" t="s">
        <v>2133</v>
      </c>
      <c r="S94" s="189" t="s">
        <v>2134</v>
      </c>
      <c r="T94" s="179">
        <v>1400000000</v>
      </c>
      <c r="U94" s="67" t="s">
        <v>2135</v>
      </c>
      <c r="V94" s="58" t="s">
        <v>2136</v>
      </c>
      <c r="W94" s="181" t="s">
        <v>2137</v>
      </c>
      <c r="X94" s="182" t="s">
        <v>2138</v>
      </c>
      <c r="Y94" s="94">
        <v>1</v>
      </c>
      <c r="Z94" s="113"/>
      <c r="AA94" s="94">
        <v>1</v>
      </c>
      <c r="AB94" s="94">
        <v>0</v>
      </c>
    </row>
    <row r="95" spans="1:28" ht="62.45" customHeight="1" x14ac:dyDescent="0.25">
      <c r="A95" s="194">
        <v>89</v>
      </c>
      <c r="B95" s="189" t="s">
        <v>1847</v>
      </c>
      <c r="C95" s="190" t="s">
        <v>2128</v>
      </c>
      <c r="D95" s="189" t="s">
        <v>1849</v>
      </c>
      <c r="E95" s="190" t="s">
        <v>1124</v>
      </c>
      <c r="F95" s="189" t="s">
        <v>774</v>
      </c>
      <c r="G95" s="190"/>
      <c r="H95" s="189" t="s">
        <v>2129</v>
      </c>
      <c r="I95" s="190" t="s">
        <v>1082</v>
      </c>
      <c r="J95" s="189" t="s">
        <v>2130</v>
      </c>
      <c r="K95" s="189" t="s">
        <v>1854</v>
      </c>
      <c r="L95" s="189" t="s">
        <v>2131</v>
      </c>
      <c r="M95" s="189"/>
      <c r="N95" s="189" t="s">
        <v>2132</v>
      </c>
      <c r="O95" s="189"/>
      <c r="P95" s="190"/>
      <c r="Q95" s="190"/>
      <c r="R95" s="189" t="s">
        <v>2133</v>
      </c>
      <c r="S95" s="189" t="s">
        <v>2134</v>
      </c>
      <c r="T95" s="179">
        <v>1400000000</v>
      </c>
      <c r="U95" s="67" t="s">
        <v>2135</v>
      </c>
      <c r="V95" s="58" t="s">
        <v>2136</v>
      </c>
      <c r="W95" s="181" t="s">
        <v>2137</v>
      </c>
      <c r="X95" s="180" t="s">
        <v>2138</v>
      </c>
      <c r="Y95" s="94">
        <v>1</v>
      </c>
      <c r="Z95" s="113"/>
      <c r="AA95" s="94">
        <v>1</v>
      </c>
      <c r="AB95" s="94">
        <v>0</v>
      </c>
    </row>
    <row r="96" spans="1:28" ht="62.45" customHeight="1" x14ac:dyDescent="0.25">
      <c r="A96" s="194">
        <v>90</v>
      </c>
      <c r="B96" s="189" t="s">
        <v>1847</v>
      </c>
      <c r="C96" s="190" t="s">
        <v>2128</v>
      </c>
      <c r="D96" s="189" t="s">
        <v>1849</v>
      </c>
      <c r="E96" s="190" t="s">
        <v>1124</v>
      </c>
      <c r="F96" s="189" t="s">
        <v>774</v>
      </c>
      <c r="G96" s="190"/>
      <c r="H96" s="189" t="s">
        <v>2129</v>
      </c>
      <c r="I96" s="190" t="s">
        <v>1082</v>
      </c>
      <c r="J96" s="189" t="s">
        <v>2130</v>
      </c>
      <c r="K96" s="189" t="s">
        <v>1854</v>
      </c>
      <c r="L96" s="189" t="s">
        <v>2131</v>
      </c>
      <c r="M96" s="189"/>
      <c r="N96" s="189" t="s">
        <v>2132</v>
      </c>
      <c r="O96" s="189"/>
      <c r="P96" s="190"/>
      <c r="Q96" s="190"/>
      <c r="R96" s="189" t="s">
        <v>2133</v>
      </c>
      <c r="S96" s="189" t="s">
        <v>2134</v>
      </c>
      <c r="T96" s="179">
        <v>1400000000</v>
      </c>
      <c r="U96" s="67" t="s">
        <v>2135</v>
      </c>
      <c r="V96" s="58" t="s">
        <v>2136</v>
      </c>
      <c r="W96" s="178" t="s">
        <v>2137</v>
      </c>
      <c r="X96" s="180" t="s">
        <v>2138</v>
      </c>
      <c r="Y96" s="94">
        <v>1</v>
      </c>
      <c r="Z96" s="113"/>
      <c r="AA96" s="94">
        <v>1</v>
      </c>
      <c r="AB96" s="94">
        <v>0</v>
      </c>
    </row>
    <row r="97" spans="1:28" ht="62.45" customHeight="1" x14ac:dyDescent="0.25">
      <c r="A97" s="194">
        <v>91</v>
      </c>
      <c r="B97" s="189" t="s">
        <v>1847</v>
      </c>
      <c r="C97" s="190" t="s">
        <v>2128</v>
      </c>
      <c r="D97" s="189" t="s">
        <v>1849</v>
      </c>
      <c r="E97" s="190" t="s">
        <v>1124</v>
      </c>
      <c r="F97" s="189" t="s">
        <v>774</v>
      </c>
      <c r="G97" s="190"/>
      <c r="H97" s="189" t="s">
        <v>2140</v>
      </c>
      <c r="I97" s="190" t="s">
        <v>1082</v>
      </c>
      <c r="J97" s="189" t="s">
        <v>1853</v>
      </c>
      <c r="K97" s="189" t="s">
        <v>1854</v>
      </c>
      <c r="L97" s="189" t="s">
        <v>2131</v>
      </c>
      <c r="M97" s="189" t="s">
        <v>1854</v>
      </c>
      <c r="N97" s="189" t="s">
        <v>1856</v>
      </c>
      <c r="O97" s="189" t="s">
        <v>1854</v>
      </c>
      <c r="P97" s="190" t="s">
        <v>2141</v>
      </c>
      <c r="Q97" s="190" t="s">
        <v>2142</v>
      </c>
      <c r="R97" s="189" t="s">
        <v>2133</v>
      </c>
      <c r="S97" s="189" t="s">
        <v>2134</v>
      </c>
      <c r="T97" s="179" t="s">
        <v>2143</v>
      </c>
      <c r="U97" s="67">
        <v>1400000000</v>
      </c>
      <c r="V97" s="58" t="s">
        <v>2136</v>
      </c>
      <c r="W97" s="181" t="s">
        <v>2137</v>
      </c>
      <c r="X97" s="180" t="s">
        <v>2138</v>
      </c>
      <c r="Y97" s="94">
        <v>1</v>
      </c>
      <c r="Z97" s="113"/>
      <c r="AA97" s="94">
        <v>1</v>
      </c>
      <c r="AB97" s="94">
        <v>0</v>
      </c>
    </row>
    <row r="98" spans="1:28" ht="62.45" customHeight="1" x14ac:dyDescent="0.25">
      <c r="A98" s="194">
        <v>92</v>
      </c>
      <c r="B98" s="189" t="s">
        <v>1847</v>
      </c>
      <c r="C98" s="190" t="s">
        <v>2128</v>
      </c>
      <c r="D98" s="189" t="s">
        <v>1849</v>
      </c>
      <c r="E98" s="190" t="s">
        <v>1124</v>
      </c>
      <c r="F98" s="189" t="s">
        <v>774</v>
      </c>
      <c r="G98" s="190"/>
      <c r="H98" s="189" t="s">
        <v>2140</v>
      </c>
      <c r="I98" s="190" t="s">
        <v>1082</v>
      </c>
      <c r="J98" s="189" t="s">
        <v>1853</v>
      </c>
      <c r="K98" s="189" t="s">
        <v>1854</v>
      </c>
      <c r="L98" s="189" t="s">
        <v>2131</v>
      </c>
      <c r="M98" s="189" t="s">
        <v>1854</v>
      </c>
      <c r="N98" s="189" t="s">
        <v>1856</v>
      </c>
      <c r="O98" s="189" t="s">
        <v>1854</v>
      </c>
      <c r="P98" s="190" t="s">
        <v>2141</v>
      </c>
      <c r="Q98" s="190" t="s">
        <v>2142</v>
      </c>
      <c r="R98" s="189" t="s">
        <v>2133</v>
      </c>
      <c r="S98" s="189" t="s">
        <v>2134</v>
      </c>
      <c r="T98" s="179" t="s">
        <v>2144</v>
      </c>
      <c r="U98" s="67">
        <v>1400000000</v>
      </c>
      <c r="V98" s="58" t="s">
        <v>2136</v>
      </c>
      <c r="W98" s="181" t="s">
        <v>2137</v>
      </c>
      <c r="X98" s="182" t="s">
        <v>2138</v>
      </c>
      <c r="Y98" s="94">
        <v>1</v>
      </c>
      <c r="Z98" s="113"/>
      <c r="AA98" s="94">
        <v>1</v>
      </c>
      <c r="AB98" s="94">
        <v>0</v>
      </c>
    </row>
    <row r="99" spans="1:28" ht="62.45" customHeight="1" x14ac:dyDescent="0.25">
      <c r="A99" s="194">
        <v>93</v>
      </c>
      <c r="B99" s="189" t="s">
        <v>1847</v>
      </c>
      <c r="C99" s="190" t="s">
        <v>2128</v>
      </c>
      <c r="D99" s="189" t="s">
        <v>1849</v>
      </c>
      <c r="E99" s="190" t="s">
        <v>1124</v>
      </c>
      <c r="F99" s="189" t="s">
        <v>774</v>
      </c>
      <c r="G99" s="190"/>
      <c r="H99" s="189" t="s">
        <v>2140</v>
      </c>
      <c r="I99" s="190" t="s">
        <v>1082</v>
      </c>
      <c r="J99" s="189" t="s">
        <v>1853</v>
      </c>
      <c r="K99" s="189" t="s">
        <v>1854</v>
      </c>
      <c r="L99" s="189" t="s">
        <v>2131</v>
      </c>
      <c r="M99" s="189" t="s">
        <v>1854</v>
      </c>
      <c r="N99" s="189" t="s">
        <v>1856</v>
      </c>
      <c r="O99" s="189" t="s">
        <v>1854</v>
      </c>
      <c r="P99" s="190" t="s">
        <v>2141</v>
      </c>
      <c r="Q99" s="190" t="s">
        <v>2142</v>
      </c>
      <c r="R99" s="189" t="s">
        <v>2133</v>
      </c>
      <c r="S99" s="189" t="s">
        <v>2134</v>
      </c>
      <c r="T99" s="179" t="s">
        <v>2144</v>
      </c>
      <c r="U99" s="67">
        <v>1400000000</v>
      </c>
      <c r="V99" s="58" t="s">
        <v>2136</v>
      </c>
      <c r="W99" s="181" t="s">
        <v>2137</v>
      </c>
      <c r="X99" s="180" t="s">
        <v>2138</v>
      </c>
      <c r="Y99" s="94">
        <v>1</v>
      </c>
      <c r="Z99" s="113"/>
      <c r="AA99" s="94">
        <v>1</v>
      </c>
      <c r="AB99" s="94">
        <v>0</v>
      </c>
    </row>
    <row r="100" spans="1:28" ht="62.45" customHeight="1" x14ac:dyDescent="0.25">
      <c r="A100" s="194">
        <v>94</v>
      </c>
      <c r="B100" s="189" t="s">
        <v>1847</v>
      </c>
      <c r="C100" s="190" t="s">
        <v>2128</v>
      </c>
      <c r="D100" s="189" t="s">
        <v>1849</v>
      </c>
      <c r="E100" s="190" t="s">
        <v>1124</v>
      </c>
      <c r="F100" s="189" t="s">
        <v>774</v>
      </c>
      <c r="G100" s="190"/>
      <c r="H100" s="189" t="s">
        <v>2140</v>
      </c>
      <c r="I100" s="190" t="s">
        <v>1082</v>
      </c>
      <c r="J100" s="189" t="s">
        <v>1853</v>
      </c>
      <c r="K100" s="189" t="s">
        <v>1854</v>
      </c>
      <c r="L100" s="189" t="s">
        <v>2131</v>
      </c>
      <c r="M100" s="189" t="s">
        <v>1854</v>
      </c>
      <c r="N100" s="189" t="s">
        <v>1856</v>
      </c>
      <c r="O100" s="189" t="s">
        <v>1854</v>
      </c>
      <c r="P100" s="190" t="s">
        <v>2141</v>
      </c>
      <c r="Q100" s="190" t="s">
        <v>2142</v>
      </c>
      <c r="R100" s="189" t="s">
        <v>2133</v>
      </c>
      <c r="S100" s="189" t="s">
        <v>2134</v>
      </c>
      <c r="T100" s="179" t="s">
        <v>2144</v>
      </c>
      <c r="U100" s="67">
        <v>1400000000</v>
      </c>
      <c r="V100" s="58" t="s">
        <v>2136</v>
      </c>
      <c r="W100" s="178" t="s">
        <v>2137</v>
      </c>
      <c r="X100" s="180" t="s">
        <v>2138</v>
      </c>
      <c r="Y100" s="94">
        <v>1</v>
      </c>
      <c r="Z100" s="113"/>
      <c r="AA100" s="94">
        <v>1</v>
      </c>
      <c r="AB100" s="94">
        <v>0</v>
      </c>
    </row>
    <row r="101" spans="1:28" ht="62.45" customHeight="1" x14ac:dyDescent="0.25">
      <c r="A101" s="194">
        <v>95</v>
      </c>
      <c r="B101" s="189" t="s">
        <v>1847</v>
      </c>
      <c r="C101" s="190" t="s">
        <v>2128</v>
      </c>
      <c r="D101" s="189" t="s">
        <v>1849</v>
      </c>
      <c r="E101" s="190" t="s">
        <v>1124</v>
      </c>
      <c r="F101" s="189" t="s">
        <v>774</v>
      </c>
      <c r="G101" s="190"/>
      <c r="H101" s="189" t="s">
        <v>2140</v>
      </c>
      <c r="I101" s="190" t="s">
        <v>1082</v>
      </c>
      <c r="J101" s="189" t="s">
        <v>1853</v>
      </c>
      <c r="K101" s="189" t="s">
        <v>1854</v>
      </c>
      <c r="L101" s="189" t="s">
        <v>2131</v>
      </c>
      <c r="M101" s="189" t="s">
        <v>1854</v>
      </c>
      <c r="N101" s="189" t="s">
        <v>1856</v>
      </c>
      <c r="O101" s="189" t="s">
        <v>1854</v>
      </c>
      <c r="P101" s="190" t="s">
        <v>2141</v>
      </c>
      <c r="Q101" s="190" t="s">
        <v>2142</v>
      </c>
      <c r="R101" s="189" t="s">
        <v>2133</v>
      </c>
      <c r="S101" s="189" t="s">
        <v>2134</v>
      </c>
      <c r="T101" s="179" t="s">
        <v>2144</v>
      </c>
      <c r="U101" s="67">
        <v>1400000000</v>
      </c>
      <c r="V101" s="58" t="s">
        <v>2136</v>
      </c>
      <c r="W101" s="181" t="s">
        <v>2137</v>
      </c>
      <c r="X101" s="180" t="s">
        <v>2138</v>
      </c>
      <c r="Y101" s="94">
        <v>1</v>
      </c>
      <c r="Z101" s="113"/>
      <c r="AA101" s="94">
        <v>1</v>
      </c>
      <c r="AB101" s="94">
        <v>0</v>
      </c>
    </row>
    <row r="102" spans="1:28" ht="62.45" customHeight="1" x14ac:dyDescent="0.25">
      <c r="A102" s="194">
        <v>96</v>
      </c>
      <c r="B102" s="189" t="s">
        <v>1847</v>
      </c>
      <c r="C102" s="190" t="s">
        <v>2128</v>
      </c>
      <c r="D102" s="189" t="s">
        <v>1849</v>
      </c>
      <c r="E102" s="190" t="s">
        <v>1124</v>
      </c>
      <c r="F102" s="189" t="s">
        <v>774</v>
      </c>
      <c r="G102" s="190"/>
      <c r="H102" s="189" t="s">
        <v>2140</v>
      </c>
      <c r="I102" s="190" t="s">
        <v>1082</v>
      </c>
      <c r="J102" s="189" t="s">
        <v>1853</v>
      </c>
      <c r="K102" s="189" t="s">
        <v>1854</v>
      </c>
      <c r="L102" s="189" t="s">
        <v>2131</v>
      </c>
      <c r="M102" s="189" t="s">
        <v>1854</v>
      </c>
      <c r="N102" s="189" t="s">
        <v>1856</v>
      </c>
      <c r="O102" s="189" t="s">
        <v>1854</v>
      </c>
      <c r="P102" s="190" t="s">
        <v>2141</v>
      </c>
      <c r="Q102" s="190" t="s">
        <v>2142</v>
      </c>
      <c r="R102" s="189" t="s">
        <v>2133</v>
      </c>
      <c r="S102" s="189" t="s">
        <v>2134</v>
      </c>
      <c r="T102" s="179" t="s">
        <v>2144</v>
      </c>
      <c r="U102" s="67">
        <v>1400000000</v>
      </c>
      <c r="V102" s="58" t="s">
        <v>2136</v>
      </c>
      <c r="W102" s="181" t="s">
        <v>2137</v>
      </c>
      <c r="X102" s="182" t="s">
        <v>2138</v>
      </c>
      <c r="Y102" s="94">
        <v>1</v>
      </c>
      <c r="Z102" s="113"/>
      <c r="AA102" s="94">
        <v>1</v>
      </c>
      <c r="AB102" s="94">
        <v>0</v>
      </c>
    </row>
    <row r="103" spans="1:28" ht="62.45" customHeight="1" x14ac:dyDescent="0.25">
      <c r="A103" s="194">
        <v>97</v>
      </c>
      <c r="B103" s="189" t="s">
        <v>1847</v>
      </c>
      <c r="C103" s="190" t="s">
        <v>2128</v>
      </c>
      <c r="D103" s="189" t="s">
        <v>1849</v>
      </c>
      <c r="E103" s="190" t="s">
        <v>1124</v>
      </c>
      <c r="F103" s="189" t="s">
        <v>774</v>
      </c>
      <c r="G103" s="190"/>
      <c r="H103" s="189" t="s">
        <v>2140</v>
      </c>
      <c r="I103" s="190" t="s">
        <v>1082</v>
      </c>
      <c r="J103" s="189" t="s">
        <v>1853</v>
      </c>
      <c r="K103" s="189" t="s">
        <v>1854</v>
      </c>
      <c r="L103" s="189" t="s">
        <v>2131</v>
      </c>
      <c r="M103" s="189" t="s">
        <v>1854</v>
      </c>
      <c r="N103" s="189" t="s">
        <v>1856</v>
      </c>
      <c r="O103" s="189" t="s">
        <v>1854</v>
      </c>
      <c r="P103" s="190" t="s">
        <v>2141</v>
      </c>
      <c r="Q103" s="190" t="s">
        <v>2142</v>
      </c>
      <c r="R103" s="189" t="s">
        <v>2133</v>
      </c>
      <c r="S103" s="189" t="s">
        <v>2134</v>
      </c>
      <c r="T103" s="179" t="s">
        <v>2144</v>
      </c>
      <c r="U103" s="67">
        <v>1400000000</v>
      </c>
      <c r="V103" s="58" t="s">
        <v>2136</v>
      </c>
      <c r="W103" s="181" t="s">
        <v>2137</v>
      </c>
      <c r="X103" s="180" t="s">
        <v>2138</v>
      </c>
      <c r="Y103" s="94">
        <v>1</v>
      </c>
      <c r="Z103" s="113"/>
      <c r="AA103" s="94">
        <v>1</v>
      </c>
      <c r="AB103" s="94">
        <v>0</v>
      </c>
    </row>
    <row r="104" spans="1:28" ht="62.45" customHeight="1" x14ac:dyDescent="0.25">
      <c r="A104" s="194">
        <v>98</v>
      </c>
      <c r="B104" s="189" t="s">
        <v>1847</v>
      </c>
      <c r="C104" s="190" t="s">
        <v>2128</v>
      </c>
      <c r="D104" s="189" t="s">
        <v>1849</v>
      </c>
      <c r="E104" s="190" t="s">
        <v>1124</v>
      </c>
      <c r="F104" s="189" t="s">
        <v>774</v>
      </c>
      <c r="G104" s="190"/>
      <c r="H104" s="189" t="s">
        <v>2140</v>
      </c>
      <c r="I104" s="190" t="s">
        <v>1082</v>
      </c>
      <c r="J104" s="189" t="s">
        <v>1853</v>
      </c>
      <c r="K104" s="189" t="s">
        <v>1854</v>
      </c>
      <c r="L104" s="189" t="s">
        <v>2131</v>
      </c>
      <c r="M104" s="189" t="s">
        <v>1854</v>
      </c>
      <c r="N104" s="189" t="s">
        <v>1856</v>
      </c>
      <c r="O104" s="189" t="s">
        <v>1854</v>
      </c>
      <c r="P104" s="190" t="s">
        <v>2141</v>
      </c>
      <c r="Q104" s="190" t="s">
        <v>2142</v>
      </c>
      <c r="R104" s="189" t="s">
        <v>2133</v>
      </c>
      <c r="S104" s="189" t="s">
        <v>2134</v>
      </c>
      <c r="T104" s="179" t="s">
        <v>2144</v>
      </c>
      <c r="U104" s="67">
        <v>1400000000</v>
      </c>
      <c r="V104" s="58" t="s">
        <v>2136</v>
      </c>
      <c r="W104" s="178" t="s">
        <v>2137</v>
      </c>
      <c r="X104" s="180" t="s">
        <v>2138</v>
      </c>
      <c r="Y104" s="94">
        <v>1</v>
      </c>
      <c r="Z104" s="113"/>
      <c r="AA104" s="94">
        <v>1</v>
      </c>
      <c r="AB104" s="94">
        <v>0</v>
      </c>
    </row>
    <row r="105" spans="1:28" ht="62.45" customHeight="1" x14ac:dyDescent="0.25">
      <c r="A105" s="194">
        <v>99</v>
      </c>
      <c r="B105" s="189" t="s">
        <v>1847</v>
      </c>
      <c r="C105" s="190" t="s">
        <v>2128</v>
      </c>
      <c r="D105" s="189" t="s">
        <v>1849</v>
      </c>
      <c r="E105" s="190" t="s">
        <v>1124</v>
      </c>
      <c r="F105" s="189" t="s">
        <v>774</v>
      </c>
      <c r="G105" s="190"/>
      <c r="H105" s="189" t="s">
        <v>2140</v>
      </c>
      <c r="I105" s="190" t="s">
        <v>1082</v>
      </c>
      <c r="J105" s="189" t="s">
        <v>1853</v>
      </c>
      <c r="K105" s="189" t="s">
        <v>1854</v>
      </c>
      <c r="L105" s="189" t="s">
        <v>2131</v>
      </c>
      <c r="M105" s="189" t="s">
        <v>1854</v>
      </c>
      <c r="N105" s="189" t="s">
        <v>1856</v>
      </c>
      <c r="O105" s="189" t="s">
        <v>1854</v>
      </c>
      <c r="P105" s="190" t="s">
        <v>2141</v>
      </c>
      <c r="Q105" s="190" t="s">
        <v>2142</v>
      </c>
      <c r="R105" s="189" t="s">
        <v>2133</v>
      </c>
      <c r="S105" s="189" t="s">
        <v>2134</v>
      </c>
      <c r="T105" s="179" t="s">
        <v>2144</v>
      </c>
      <c r="U105" s="67">
        <v>1400000000</v>
      </c>
      <c r="V105" s="58" t="s">
        <v>2136</v>
      </c>
      <c r="W105" s="181" t="s">
        <v>2137</v>
      </c>
      <c r="X105" s="180" t="s">
        <v>2138</v>
      </c>
      <c r="Y105" s="94">
        <v>1</v>
      </c>
      <c r="Z105" s="113"/>
      <c r="AA105" s="94">
        <v>1</v>
      </c>
      <c r="AB105" s="94">
        <v>0</v>
      </c>
    </row>
    <row r="106" spans="1:28" ht="62.45" customHeight="1" x14ac:dyDescent="0.25">
      <c r="A106" s="194">
        <v>100</v>
      </c>
      <c r="B106" s="189" t="s">
        <v>1847</v>
      </c>
      <c r="C106" s="190" t="s">
        <v>2128</v>
      </c>
      <c r="D106" s="189" t="s">
        <v>1849</v>
      </c>
      <c r="E106" s="190" t="s">
        <v>1124</v>
      </c>
      <c r="F106" s="189" t="s">
        <v>774</v>
      </c>
      <c r="G106" s="190"/>
      <c r="H106" s="189" t="s">
        <v>2140</v>
      </c>
      <c r="I106" s="190" t="s">
        <v>1082</v>
      </c>
      <c r="J106" s="189" t="s">
        <v>2145</v>
      </c>
      <c r="K106" s="189" t="s">
        <v>1854</v>
      </c>
      <c r="L106" s="189" t="s">
        <v>2131</v>
      </c>
      <c r="M106" s="189" t="s">
        <v>1854</v>
      </c>
      <c r="N106" s="189" t="s">
        <v>1856</v>
      </c>
      <c r="O106" s="189" t="s">
        <v>1854</v>
      </c>
      <c r="P106" s="190" t="s">
        <v>2141</v>
      </c>
      <c r="Q106" s="190" t="s">
        <v>2142</v>
      </c>
      <c r="R106" s="189" t="s">
        <v>2133</v>
      </c>
      <c r="S106" s="189" t="s">
        <v>2134</v>
      </c>
      <c r="T106" s="179" t="s">
        <v>2144</v>
      </c>
      <c r="U106" s="67">
        <v>1400000000</v>
      </c>
      <c r="V106" s="58" t="s">
        <v>2136</v>
      </c>
      <c r="W106" s="181" t="s">
        <v>2137</v>
      </c>
      <c r="X106" s="182" t="s">
        <v>2138</v>
      </c>
      <c r="Y106" s="94">
        <v>1</v>
      </c>
      <c r="Z106" s="113"/>
      <c r="AA106" s="94">
        <v>1</v>
      </c>
      <c r="AB106" s="94">
        <v>0</v>
      </c>
    </row>
    <row r="107" spans="1:28" ht="62.45" customHeight="1" x14ac:dyDescent="0.25">
      <c r="A107" s="194">
        <v>101</v>
      </c>
      <c r="B107" s="189" t="s">
        <v>1847</v>
      </c>
      <c r="C107" s="190" t="s">
        <v>2128</v>
      </c>
      <c r="D107" s="189" t="s">
        <v>1849</v>
      </c>
      <c r="E107" s="190" t="s">
        <v>1124</v>
      </c>
      <c r="F107" s="189" t="s">
        <v>774</v>
      </c>
      <c r="G107" s="190"/>
      <c r="H107" s="189" t="s">
        <v>2140</v>
      </c>
      <c r="I107" s="190" t="s">
        <v>1082</v>
      </c>
      <c r="J107" s="189" t="s">
        <v>1853</v>
      </c>
      <c r="K107" s="189" t="s">
        <v>1854</v>
      </c>
      <c r="L107" s="189" t="s">
        <v>2131</v>
      </c>
      <c r="M107" s="189" t="s">
        <v>1854</v>
      </c>
      <c r="N107" s="189" t="s">
        <v>1856</v>
      </c>
      <c r="O107" s="189" t="s">
        <v>1854</v>
      </c>
      <c r="P107" s="190" t="s">
        <v>2141</v>
      </c>
      <c r="Q107" s="190" t="s">
        <v>2142</v>
      </c>
      <c r="R107" s="189" t="s">
        <v>2133</v>
      </c>
      <c r="S107" s="189" t="s">
        <v>2134</v>
      </c>
      <c r="T107" s="179" t="s">
        <v>2144</v>
      </c>
      <c r="U107" s="67">
        <v>1400000000</v>
      </c>
      <c r="V107" s="58" t="s">
        <v>2136</v>
      </c>
      <c r="W107" s="181" t="s">
        <v>2137</v>
      </c>
      <c r="X107" s="180" t="s">
        <v>2138</v>
      </c>
      <c r="Y107" s="94">
        <v>1</v>
      </c>
      <c r="Z107" s="113"/>
      <c r="AA107" s="94">
        <v>1</v>
      </c>
      <c r="AB107" s="94">
        <v>0</v>
      </c>
    </row>
    <row r="108" spans="1:28" ht="62.45" customHeight="1" x14ac:dyDescent="0.25">
      <c r="A108" s="186">
        <v>102</v>
      </c>
      <c r="B108" s="187" t="s">
        <v>1847</v>
      </c>
      <c r="C108" s="188" t="s">
        <v>2128</v>
      </c>
      <c r="D108" s="187" t="s">
        <v>1849</v>
      </c>
      <c r="E108" s="188" t="s">
        <v>1124</v>
      </c>
      <c r="F108" s="187" t="s">
        <v>774</v>
      </c>
      <c r="G108" s="188"/>
      <c r="H108" s="187" t="s">
        <v>2140</v>
      </c>
      <c r="I108" s="188" t="s">
        <v>1082</v>
      </c>
      <c r="J108" s="187" t="s">
        <v>1853</v>
      </c>
      <c r="K108" s="187" t="s">
        <v>1854</v>
      </c>
      <c r="L108" s="187" t="s">
        <v>2131</v>
      </c>
      <c r="M108" s="187" t="s">
        <v>1854</v>
      </c>
      <c r="N108" s="187" t="s">
        <v>1856</v>
      </c>
      <c r="O108" s="187" t="s">
        <v>1854</v>
      </c>
      <c r="P108" s="188" t="s">
        <v>2141</v>
      </c>
      <c r="Q108" s="188" t="s">
        <v>2142</v>
      </c>
      <c r="R108" s="187" t="s">
        <v>2133</v>
      </c>
      <c r="S108" s="187" t="s">
        <v>2134</v>
      </c>
      <c r="T108" s="179" t="s">
        <v>2144</v>
      </c>
      <c r="U108" s="67">
        <v>1400000000</v>
      </c>
      <c r="V108" s="58" t="s">
        <v>2136</v>
      </c>
      <c r="W108" s="178" t="s">
        <v>2137</v>
      </c>
      <c r="X108" s="180" t="s">
        <v>2138</v>
      </c>
      <c r="Y108" s="94">
        <v>1</v>
      </c>
      <c r="Z108" s="113"/>
      <c r="AA108" s="94">
        <v>1</v>
      </c>
      <c r="AB108" s="94">
        <v>0</v>
      </c>
    </row>
    <row r="109" spans="1:28" ht="113.1" customHeight="1" x14ac:dyDescent="0.25">
      <c r="A109" s="242">
        <v>103</v>
      </c>
      <c r="B109" s="189" t="s">
        <v>1351</v>
      </c>
      <c r="C109" s="190" t="s">
        <v>1352</v>
      </c>
      <c r="D109" s="189" t="s">
        <v>1353</v>
      </c>
      <c r="E109" s="190" t="s">
        <v>1354</v>
      </c>
      <c r="F109" s="189" t="s">
        <v>1355</v>
      </c>
      <c r="G109" s="190" t="s">
        <v>2687</v>
      </c>
      <c r="H109" s="189" t="s">
        <v>1356</v>
      </c>
      <c r="I109" s="190" t="s">
        <v>1357</v>
      </c>
      <c r="J109" s="189" t="s">
        <v>1358</v>
      </c>
      <c r="K109" s="189" t="s">
        <v>1359</v>
      </c>
      <c r="L109" s="189" t="s">
        <v>1360</v>
      </c>
      <c r="M109" s="189" t="s">
        <v>1361</v>
      </c>
      <c r="N109" s="189" t="s">
        <v>1362</v>
      </c>
      <c r="O109" s="189" t="s">
        <v>1363</v>
      </c>
      <c r="P109" s="190" t="s">
        <v>1364</v>
      </c>
      <c r="Q109" s="190" t="s">
        <v>1365</v>
      </c>
      <c r="R109" s="189" t="s">
        <v>1366</v>
      </c>
      <c r="S109" s="189" t="s">
        <v>1367</v>
      </c>
      <c r="T109" s="179"/>
      <c r="U109" s="67" t="s">
        <v>1346</v>
      </c>
      <c r="V109" s="58" t="s">
        <v>1368</v>
      </c>
      <c r="W109" s="181" t="s">
        <v>1369</v>
      </c>
      <c r="X109" s="180"/>
      <c r="Y109" s="94">
        <v>0.4</v>
      </c>
      <c r="Z109" s="149" t="s">
        <v>2622</v>
      </c>
      <c r="AA109" s="94">
        <v>0.4</v>
      </c>
      <c r="AB109" s="94">
        <v>0.4</v>
      </c>
    </row>
    <row r="110" spans="1:28" ht="108" customHeight="1" x14ac:dyDescent="0.25">
      <c r="A110" s="242"/>
      <c r="B110" s="189"/>
      <c r="C110" s="190"/>
      <c r="D110" s="189"/>
      <c r="E110" s="190"/>
      <c r="F110" s="189"/>
      <c r="G110" s="190"/>
      <c r="H110" s="189"/>
      <c r="I110" s="190"/>
      <c r="J110" s="189"/>
      <c r="K110" s="189"/>
      <c r="L110" s="189"/>
      <c r="M110" s="189"/>
      <c r="N110" s="189"/>
      <c r="O110" s="189"/>
      <c r="P110" s="190"/>
      <c r="Q110" s="190"/>
      <c r="R110" s="189"/>
      <c r="S110" s="189"/>
      <c r="T110" s="179"/>
      <c r="U110" s="67" t="s">
        <v>1346</v>
      </c>
      <c r="V110" s="58" t="s">
        <v>1083</v>
      </c>
      <c r="W110" s="181" t="s">
        <v>1370</v>
      </c>
      <c r="X110" s="182"/>
      <c r="Y110" s="94">
        <v>0.2</v>
      </c>
      <c r="Z110" s="170" t="s">
        <v>2664</v>
      </c>
      <c r="AA110" s="94">
        <v>0</v>
      </c>
      <c r="AB110" s="94">
        <v>0</v>
      </c>
    </row>
    <row r="111" spans="1:28" ht="81" customHeight="1" x14ac:dyDescent="0.25">
      <c r="A111" s="242"/>
      <c r="B111" s="189"/>
      <c r="C111" s="190"/>
      <c r="D111" s="189"/>
      <c r="E111" s="190"/>
      <c r="F111" s="189"/>
      <c r="G111" s="190"/>
      <c r="H111" s="189"/>
      <c r="I111" s="190"/>
      <c r="J111" s="189"/>
      <c r="K111" s="189"/>
      <c r="L111" s="189"/>
      <c r="M111" s="189"/>
      <c r="N111" s="189"/>
      <c r="O111" s="189"/>
      <c r="P111" s="190"/>
      <c r="Q111" s="190"/>
      <c r="R111" s="189"/>
      <c r="S111" s="189"/>
      <c r="T111" s="179"/>
      <c r="U111" s="67" t="s">
        <v>1346</v>
      </c>
      <c r="V111" s="58" t="s">
        <v>1083</v>
      </c>
      <c r="W111" s="181" t="s">
        <v>1371</v>
      </c>
      <c r="X111" s="180"/>
      <c r="Y111" s="94">
        <v>0.2</v>
      </c>
      <c r="Z111" s="170" t="s">
        <v>2665</v>
      </c>
      <c r="AA111" s="94">
        <v>0</v>
      </c>
      <c r="AB111" s="94">
        <v>0</v>
      </c>
    </row>
    <row r="112" spans="1:28" ht="21.95" customHeight="1" x14ac:dyDescent="0.25">
      <c r="A112" s="243"/>
      <c r="B112" s="189"/>
      <c r="C112" s="190"/>
      <c r="D112" s="189"/>
      <c r="E112" s="190"/>
      <c r="F112" s="189"/>
      <c r="G112" s="190"/>
      <c r="H112" s="189"/>
      <c r="I112" s="190"/>
      <c r="J112" s="189"/>
      <c r="K112" s="189"/>
      <c r="L112" s="189"/>
      <c r="M112" s="189"/>
      <c r="N112" s="189"/>
      <c r="O112" s="189"/>
      <c r="P112" s="190"/>
      <c r="Q112" s="190"/>
      <c r="R112" s="189"/>
      <c r="S112" s="189"/>
      <c r="T112" s="179"/>
      <c r="U112" s="67" t="s">
        <v>1346</v>
      </c>
      <c r="V112" s="58" t="s">
        <v>1083</v>
      </c>
      <c r="W112" s="178" t="s">
        <v>1372</v>
      </c>
      <c r="X112" s="180"/>
      <c r="Y112" s="94">
        <v>0</v>
      </c>
      <c r="Z112" s="38"/>
      <c r="AA112" s="94">
        <v>0</v>
      </c>
      <c r="AB112" s="94">
        <v>0</v>
      </c>
    </row>
    <row r="113" spans="1:28" ht="162.94999999999999" customHeight="1" x14ac:dyDescent="0.25">
      <c r="A113" s="196">
        <v>104</v>
      </c>
      <c r="B113" s="195" t="s">
        <v>1373</v>
      </c>
      <c r="C113" s="195" t="s">
        <v>1374</v>
      </c>
      <c r="D113" s="195" t="s">
        <v>1375</v>
      </c>
      <c r="E113" s="195" t="s">
        <v>1376</v>
      </c>
      <c r="F113" s="195" t="s">
        <v>1355</v>
      </c>
      <c r="G113" s="195" t="s">
        <v>1377</v>
      </c>
      <c r="H113" s="195" t="s">
        <v>1378</v>
      </c>
      <c r="I113" s="195" t="s">
        <v>1379</v>
      </c>
      <c r="J113" s="195" t="s">
        <v>1380</v>
      </c>
      <c r="K113" s="195" t="s">
        <v>1381</v>
      </c>
      <c r="L113" s="195" t="s">
        <v>1382</v>
      </c>
      <c r="M113" s="195" t="s">
        <v>1383</v>
      </c>
      <c r="N113" s="195" t="s">
        <v>1384</v>
      </c>
      <c r="O113" s="195" t="s">
        <v>1385</v>
      </c>
      <c r="P113" s="195" t="s">
        <v>1386</v>
      </c>
      <c r="Q113" s="195" t="s">
        <v>1387</v>
      </c>
      <c r="R113" s="195" t="s">
        <v>1366</v>
      </c>
      <c r="S113" s="195" t="s">
        <v>1367</v>
      </c>
      <c r="T113" s="236"/>
      <c r="U113" s="70" t="s">
        <v>1346</v>
      </c>
      <c r="V113" s="70"/>
      <c r="W113" s="183" t="s">
        <v>1388</v>
      </c>
      <c r="X113" s="184"/>
      <c r="Y113" s="57">
        <v>0.7</v>
      </c>
      <c r="Z113" s="150" t="s">
        <v>2643</v>
      </c>
      <c r="AA113" s="57">
        <v>0.7</v>
      </c>
      <c r="AB113" s="57">
        <v>0.5</v>
      </c>
    </row>
    <row r="114" spans="1:28" ht="109.35" customHeight="1" x14ac:dyDescent="0.25">
      <c r="A114" s="196"/>
      <c r="B114" s="195"/>
      <c r="C114" s="195"/>
      <c r="D114" s="195"/>
      <c r="E114" s="195"/>
      <c r="F114" s="195"/>
      <c r="G114" s="195"/>
      <c r="H114" s="195"/>
      <c r="I114" s="195"/>
      <c r="J114" s="195"/>
      <c r="K114" s="195"/>
      <c r="L114" s="195"/>
      <c r="M114" s="195"/>
      <c r="N114" s="195"/>
      <c r="O114" s="195"/>
      <c r="P114" s="195"/>
      <c r="Q114" s="195"/>
      <c r="R114" s="195"/>
      <c r="S114" s="195"/>
      <c r="T114" s="237"/>
      <c r="U114" s="70" t="s">
        <v>1389</v>
      </c>
      <c r="V114" s="70"/>
      <c r="W114" s="183" t="s">
        <v>1390</v>
      </c>
      <c r="X114" s="184"/>
      <c r="Y114" s="57">
        <v>0.5</v>
      </c>
      <c r="Z114" s="171" t="s">
        <v>2666</v>
      </c>
      <c r="AA114" s="57">
        <v>0</v>
      </c>
      <c r="AB114" s="57">
        <v>0</v>
      </c>
    </row>
    <row r="115" spans="1:28" ht="109.35" customHeight="1" x14ac:dyDescent="0.25">
      <c r="A115" s="196"/>
      <c r="B115" s="195"/>
      <c r="C115" s="195"/>
      <c r="D115" s="195"/>
      <c r="E115" s="195"/>
      <c r="F115" s="195"/>
      <c r="G115" s="195"/>
      <c r="H115" s="195"/>
      <c r="I115" s="195"/>
      <c r="J115" s="195"/>
      <c r="K115" s="195"/>
      <c r="L115" s="195"/>
      <c r="M115" s="195"/>
      <c r="N115" s="195"/>
      <c r="O115" s="195"/>
      <c r="P115" s="195"/>
      <c r="Q115" s="195"/>
      <c r="R115" s="195"/>
      <c r="S115" s="195"/>
      <c r="T115" s="237"/>
      <c r="U115" s="70" t="s">
        <v>1082</v>
      </c>
      <c r="V115" s="70" t="s">
        <v>1391</v>
      </c>
      <c r="W115" s="184" t="s">
        <v>1392</v>
      </c>
      <c r="X115" s="184"/>
      <c r="Y115" s="57">
        <v>0.5</v>
      </c>
      <c r="Z115" s="172" t="s">
        <v>2644</v>
      </c>
      <c r="AA115" s="57">
        <v>0.5</v>
      </c>
      <c r="AB115" s="57">
        <v>0.1</v>
      </c>
    </row>
    <row r="116" spans="1:28" ht="75" customHeight="1" x14ac:dyDescent="0.25">
      <c r="A116" s="196"/>
      <c r="B116" s="195"/>
      <c r="C116" s="195"/>
      <c r="D116" s="195"/>
      <c r="E116" s="195"/>
      <c r="F116" s="195"/>
      <c r="G116" s="195"/>
      <c r="H116" s="195"/>
      <c r="I116" s="195"/>
      <c r="J116" s="195"/>
      <c r="K116" s="195"/>
      <c r="L116" s="195"/>
      <c r="M116" s="195"/>
      <c r="N116" s="195"/>
      <c r="O116" s="195"/>
      <c r="P116" s="195"/>
      <c r="Q116" s="195"/>
      <c r="R116" s="195"/>
      <c r="S116" s="195"/>
      <c r="T116" s="237"/>
      <c r="U116" s="70" t="s">
        <v>1393</v>
      </c>
      <c r="V116" s="70" t="s">
        <v>1391</v>
      </c>
      <c r="W116" s="184" t="s">
        <v>1394</v>
      </c>
      <c r="X116" s="185">
        <v>0.3</v>
      </c>
      <c r="Y116" s="57">
        <v>1</v>
      </c>
      <c r="Z116" s="173" t="s">
        <v>2645</v>
      </c>
      <c r="AA116" s="57">
        <v>1</v>
      </c>
      <c r="AB116" s="57">
        <v>0.3</v>
      </c>
    </row>
    <row r="117" spans="1:28" ht="65.25" customHeight="1" x14ac:dyDescent="0.25">
      <c r="A117" s="196"/>
      <c r="B117" s="195"/>
      <c r="C117" s="195"/>
      <c r="D117" s="195"/>
      <c r="E117" s="195"/>
      <c r="F117" s="195"/>
      <c r="G117" s="195"/>
      <c r="H117" s="195"/>
      <c r="I117" s="195"/>
      <c r="J117" s="195"/>
      <c r="K117" s="195"/>
      <c r="L117" s="195"/>
      <c r="M117" s="195"/>
      <c r="N117" s="195"/>
      <c r="O117" s="195"/>
      <c r="P117" s="195"/>
      <c r="Q117" s="195"/>
      <c r="R117" s="195"/>
      <c r="S117" s="195"/>
      <c r="T117" s="237"/>
      <c r="U117" s="70" t="s">
        <v>1395</v>
      </c>
      <c r="V117" s="70" t="s">
        <v>1391</v>
      </c>
      <c r="W117" s="184" t="s">
        <v>1396</v>
      </c>
      <c r="X117" s="185" t="s">
        <v>2146</v>
      </c>
      <c r="Y117" s="57">
        <v>1</v>
      </c>
      <c r="Z117" s="174" t="s">
        <v>2147</v>
      </c>
      <c r="AA117" s="57"/>
      <c r="AB117" s="57"/>
    </row>
    <row r="118" spans="1:28" ht="100.5" customHeight="1" x14ac:dyDescent="0.25">
      <c r="A118" s="196"/>
      <c r="B118" s="195"/>
      <c r="C118" s="195"/>
      <c r="D118" s="195"/>
      <c r="E118" s="195"/>
      <c r="F118" s="195"/>
      <c r="G118" s="195"/>
      <c r="H118" s="195"/>
      <c r="I118" s="195"/>
      <c r="J118" s="195"/>
      <c r="K118" s="195"/>
      <c r="L118" s="195"/>
      <c r="M118" s="195"/>
      <c r="N118" s="195"/>
      <c r="O118" s="195"/>
      <c r="P118" s="195"/>
      <c r="Q118" s="195"/>
      <c r="R118" s="195"/>
      <c r="S118" s="195"/>
      <c r="T118" s="237"/>
      <c r="U118" s="70" t="s">
        <v>1397</v>
      </c>
      <c r="V118" s="70" t="s">
        <v>1391</v>
      </c>
      <c r="W118" s="184" t="s">
        <v>1398</v>
      </c>
      <c r="X118" s="185">
        <v>0.2</v>
      </c>
      <c r="Y118" s="57">
        <v>1</v>
      </c>
      <c r="Z118" s="175" t="s">
        <v>2667</v>
      </c>
      <c r="AA118" s="57">
        <v>0.4</v>
      </c>
      <c r="AB118" s="57">
        <v>0.2</v>
      </c>
    </row>
    <row r="119" spans="1:28" ht="46.5" customHeight="1" x14ac:dyDescent="0.25">
      <c r="A119" s="196"/>
      <c r="B119" s="195"/>
      <c r="C119" s="195"/>
      <c r="D119" s="195"/>
      <c r="E119" s="195"/>
      <c r="F119" s="195"/>
      <c r="G119" s="195"/>
      <c r="H119" s="195"/>
      <c r="I119" s="195"/>
      <c r="J119" s="195"/>
      <c r="K119" s="195"/>
      <c r="L119" s="195"/>
      <c r="M119" s="195"/>
      <c r="N119" s="195"/>
      <c r="O119" s="195"/>
      <c r="P119" s="195"/>
      <c r="Q119" s="195"/>
      <c r="R119" s="195"/>
      <c r="S119" s="195"/>
      <c r="T119" s="238"/>
      <c r="U119" s="70" t="s">
        <v>1399</v>
      </c>
      <c r="V119" s="70" t="s">
        <v>1400</v>
      </c>
      <c r="W119" s="184" t="s">
        <v>1401</v>
      </c>
      <c r="X119" s="185">
        <v>0.1</v>
      </c>
      <c r="Y119" s="57">
        <v>0.45</v>
      </c>
      <c r="Z119" s="176" t="s">
        <v>2646</v>
      </c>
      <c r="AA119" s="57">
        <v>0.3</v>
      </c>
      <c r="AB119" s="57">
        <v>0.1</v>
      </c>
    </row>
    <row r="120" spans="1:28" ht="170.1" customHeight="1" thickBot="1" x14ac:dyDescent="0.3">
      <c r="A120" s="194">
        <v>105</v>
      </c>
      <c r="B120" s="189" t="s">
        <v>1402</v>
      </c>
      <c r="C120" s="190" t="s">
        <v>1374</v>
      </c>
      <c r="D120" s="189" t="s">
        <v>1403</v>
      </c>
      <c r="E120" s="190" t="s">
        <v>1404</v>
      </c>
      <c r="F120" s="191" t="s">
        <v>1355</v>
      </c>
      <c r="G120" s="190" t="s">
        <v>1405</v>
      </c>
      <c r="H120" s="189" t="s">
        <v>1406</v>
      </c>
      <c r="I120" s="190" t="s">
        <v>1407</v>
      </c>
      <c r="J120" s="189" t="s">
        <v>1408</v>
      </c>
      <c r="K120" s="189" t="s">
        <v>1409</v>
      </c>
      <c r="L120" s="189" t="s">
        <v>1410</v>
      </c>
      <c r="M120" s="189" t="s">
        <v>1411</v>
      </c>
      <c r="N120" s="189" t="s">
        <v>1412</v>
      </c>
      <c r="O120" s="189" t="s">
        <v>1413</v>
      </c>
      <c r="P120" s="190" t="s">
        <v>1364</v>
      </c>
      <c r="Q120" s="190" t="s">
        <v>1387</v>
      </c>
      <c r="R120" s="189" t="s">
        <v>1366</v>
      </c>
      <c r="S120" s="189" t="s">
        <v>1367</v>
      </c>
      <c r="T120" s="239"/>
      <c r="U120" s="67" t="s">
        <v>1414</v>
      </c>
      <c r="V120" s="58" t="s">
        <v>1400</v>
      </c>
      <c r="W120" s="178" t="s">
        <v>1415</v>
      </c>
      <c r="X120" s="180">
        <v>0.2</v>
      </c>
      <c r="Y120" s="68">
        <v>0.4</v>
      </c>
      <c r="Z120" s="177" t="s">
        <v>2668</v>
      </c>
      <c r="AA120" s="68">
        <v>0.35</v>
      </c>
      <c r="AB120" s="68">
        <v>0.35</v>
      </c>
    </row>
    <row r="121" spans="1:28" ht="109.35" customHeight="1" x14ac:dyDescent="0.25">
      <c r="A121" s="194"/>
      <c r="B121" s="189"/>
      <c r="C121" s="190"/>
      <c r="D121" s="189"/>
      <c r="E121" s="190"/>
      <c r="F121" s="192"/>
      <c r="G121" s="190"/>
      <c r="H121" s="189"/>
      <c r="I121" s="190"/>
      <c r="J121" s="189"/>
      <c r="K121" s="189"/>
      <c r="L121" s="189"/>
      <c r="M121" s="189"/>
      <c r="N121" s="189"/>
      <c r="O121" s="189"/>
      <c r="P121" s="190"/>
      <c r="Q121" s="190"/>
      <c r="R121" s="189"/>
      <c r="S121" s="189"/>
      <c r="T121" s="240"/>
      <c r="U121" s="67" t="s">
        <v>1399</v>
      </c>
      <c r="V121" s="58" t="s">
        <v>1391</v>
      </c>
      <c r="W121" s="181" t="s">
        <v>1416</v>
      </c>
      <c r="X121" s="180">
        <v>0.2</v>
      </c>
      <c r="Y121" s="68">
        <v>0.2</v>
      </c>
      <c r="Z121" s="81" t="s">
        <v>2148</v>
      </c>
      <c r="AA121" s="68">
        <v>0.2</v>
      </c>
      <c r="AB121" s="68">
        <v>0.2</v>
      </c>
    </row>
    <row r="122" spans="1:28" ht="26.25" customHeight="1" x14ac:dyDescent="0.25">
      <c r="A122" s="194"/>
      <c r="B122" s="189"/>
      <c r="C122" s="190"/>
      <c r="D122" s="189"/>
      <c r="E122" s="190"/>
      <c r="F122" s="192"/>
      <c r="G122" s="190"/>
      <c r="H122" s="189"/>
      <c r="I122" s="190"/>
      <c r="J122" s="189"/>
      <c r="K122" s="189"/>
      <c r="L122" s="189"/>
      <c r="M122" s="189"/>
      <c r="N122" s="189"/>
      <c r="O122" s="189"/>
      <c r="P122" s="190"/>
      <c r="Q122" s="190"/>
      <c r="R122" s="189"/>
      <c r="S122" s="189"/>
      <c r="T122" s="240"/>
      <c r="U122" s="67" t="s">
        <v>1399</v>
      </c>
      <c r="V122" s="58" t="s">
        <v>1400</v>
      </c>
      <c r="W122" s="181" t="s">
        <v>1417</v>
      </c>
      <c r="X122" s="180">
        <v>0</v>
      </c>
      <c r="Y122" s="68">
        <v>0</v>
      </c>
      <c r="Z122" s="38"/>
      <c r="AA122" s="68">
        <v>0</v>
      </c>
      <c r="AB122" s="68">
        <v>0</v>
      </c>
    </row>
    <row r="123" spans="1:28" ht="24" customHeight="1" thickBot="1" x14ac:dyDescent="0.3">
      <c r="A123" s="194"/>
      <c r="B123" s="189"/>
      <c r="C123" s="190"/>
      <c r="D123" s="189"/>
      <c r="E123" s="190"/>
      <c r="F123" s="193"/>
      <c r="G123" s="190"/>
      <c r="H123" s="189"/>
      <c r="I123" s="190"/>
      <c r="J123" s="189"/>
      <c r="K123" s="189"/>
      <c r="L123" s="189"/>
      <c r="M123" s="189"/>
      <c r="N123" s="189"/>
      <c r="O123" s="189"/>
      <c r="P123" s="190"/>
      <c r="Q123" s="190"/>
      <c r="R123" s="189"/>
      <c r="S123" s="189"/>
      <c r="T123" s="241"/>
      <c r="U123" s="67" t="s">
        <v>1414</v>
      </c>
      <c r="V123" s="58" t="s">
        <v>1391</v>
      </c>
      <c r="W123" s="181" t="s">
        <v>1418</v>
      </c>
      <c r="X123" s="182">
        <v>0</v>
      </c>
      <c r="Y123" s="69">
        <v>0</v>
      </c>
      <c r="Z123" s="38"/>
      <c r="AA123" s="69">
        <v>0</v>
      </c>
      <c r="AB123" s="69">
        <v>0</v>
      </c>
    </row>
    <row r="124" spans="1:28" ht="288" customHeight="1" thickBot="1" x14ac:dyDescent="0.3">
      <c r="A124" s="49" t="s">
        <v>2623</v>
      </c>
      <c r="B124" s="106" t="s">
        <v>2149</v>
      </c>
      <c r="C124" s="107" t="s">
        <v>1047</v>
      </c>
      <c r="D124" s="106" t="s">
        <v>2150</v>
      </c>
      <c r="E124" s="107" t="s">
        <v>2151</v>
      </c>
      <c r="F124" s="39" t="s">
        <v>143</v>
      </c>
      <c r="G124" s="107" t="s">
        <v>2152</v>
      </c>
      <c r="H124" s="106" t="s">
        <v>2153</v>
      </c>
      <c r="I124" s="107" t="s">
        <v>997</v>
      </c>
      <c r="J124" s="106" t="s">
        <v>2154</v>
      </c>
      <c r="K124" s="106" t="s">
        <v>2155</v>
      </c>
      <c r="L124" s="106" t="s">
        <v>2156</v>
      </c>
      <c r="M124" s="106" t="s">
        <v>2157</v>
      </c>
      <c r="N124" s="39"/>
      <c r="O124" s="39"/>
      <c r="P124" s="107" t="s">
        <v>2158</v>
      </c>
      <c r="Q124" s="107" t="s">
        <v>2159</v>
      </c>
      <c r="R124" s="106" t="s">
        <v>998</v>
      </c>
      <c r="S124" s="106" t="s">
        <v>1015</v>
      </c>
      <c r="T124" s="108" t="s">
        <v>2160</v>
      </c>
      <c r="U124" s="67"/>
      <c r="V124" s="58"/>
      <c r="W124" s="47"/>
      <c r="X124" s="59"/>
      <c r="Y124" s="120">
        <v>0</v>
      </c>
      <c r="Z124" s="151" t="s">
        <v>2670</v>
      </c>
      <c r="AA124" s="120">
        <v>0</v>
      </c>
      <c r="AB124" s="120">
        <v>1</v>
      </c>
    </row>
    <row r="125" spans="1:28" ht="126.75" thickBot="1" x14ac:dyDescent="0.3">
      <c r="A125" s="49">
        <v>107</v>
      </c>
      <c r="B125" s="39" t="s">
        <v>2161</v>
      </c>
      <c r="C125" s="42" t="s">
        <v>1047</v>
      </c>
      <c r="D125" s="106" t="s">
        <v>2162</v>
      </c>
      <c r="E125" s="107" t="s">
        <v>2163</v>
      </c>
      <c r="F125" s="39" t="s">
        <v>143</v>
      </c>
      <c r="G125" s="107" t="s">
        <v>2164</v>
      </c>
      <c r="H125" s="106" t="s">
        <v>2165</v>
      </c>
      <c r="I125" s="42" t="s">
        <v>997</v>
      </c>
      <c r="J125" s="106" t="s">
        <v>2166</v>
      </c>
      <c r="K125" s="106" t="s">
        <v>2167</v>
      </c>
      <c r="L125" s="106" t="s">
        <v>2168</v>
      </c>
      <c r="M125" s="106" t="s">
        <v>2169</v>
      </c>
      <c r="N125" s="39"/>
      <c r="O125" s="39"/>
      <c r="P125" s="107" t="s">
        <v>2170</v>
      </c>
      <c r="Q125" s="107" t="s">
        <v>2171</v>
      </c>
      <c r="R125" s="39" t="s">
        <v>998</v>
      </c>
      <c r="S125" s="39" t="s">
        <v>1015</v>
      </c>
      <c r="T125" s="66">
        <v>500000000</v>
      </c>
      <c r="U125" s="67"/>
      <c r="V125" s="58"/>
      <c r="W125" s="47"/>
      <c r="X125" s="85">
        <v>1</v>
      </c>
      <c r="Y125" s="120">
        <v>1</v>
      </c>
      <c r="Z125" s="151" t="s">
        <v>2671</v>
      </c>
      <c r="AA125" s="120">
        <v>1</v>
      </c>
      <c r="AB125" s="120">
        <v>1</v>
      </c>
    </row>
    <row r="126" spans="1:28" ht="126.75" thickBot="1" x14ac:dyDescent="0.3">
      <c r="A126" s="49">
        <v>108</v>
      </c>
      <c r="B126" s="106" t="s">
        <v>2172</v>
      </c>
      <c r="C126" s="42" t="s">
        <v>1047</v>
      </c>
      <c r="D126" s="106" t="s">
        <v>2173</v>
      </c>
      <c r="E126" s="107" t="s">
        <v>2174</v>
      </c>
      <c r="F126" s="39" t="s">
        <v>143</v>
      </c>
      <c r="G126" s="109" t="s">
        <v>2175</v>
      </c>
      <c r="H126" s="106" t="s">
        <v>2176</v>
      </c>
      <c r="I126" s="107" t="s">
        <v>2177</v>
      </c>
      <c r="J126" s="110" t="s">
        <v>2178</v>
      </c>
      <c r="K126" s="106" t="s">
        <v>2179</v>
      </c>
      <c r="L126" s="110" t="s">
        <v>2180</v>
      </c>
      <c r="M126" s="39" t="s">
        <v>2181</v>
      </c>
      <c r="N126" s="39"/>
      <c r="O126" s="39"/>
      <c r="P126" s="107" t="s">
        <v>2182</v>
      </c>
      <c r="Q126" s="107" t="s">
        <v>2183</v>
      </c>
      <c r="R126" s="39" t="s">
        <v>998</v>
      </c>
      <c r="S126" s="39" t="s">
        <v>1015</v>
      </c>
      <c r="T126" s="66">
        <v>80000000</v>
      </c>
      <c r="U126" s="67"/>
      <c r="V126" s="58"/>
      <c r="W126" s="47"/>
      <c r="X126" s="59"/>
      <c r="Y126" s="120">
        <v>1</v>
      </c>
      <c r="Z126" s="151" t="s">
        <v>2625</v>
      </c>
      <c r="AA126" s="120">
        <v>1</v>
      </c>
      <c r="AB126" s="120">
        <v>1</v>
      </c>
    </row>
    <row r="127" spans="1:28" ht="95.25" thickBot="1" x14ac:dyDescent="0.3">
      <c r="A127" s="49">
        <v>109</v>
      </c>
      <c r="B127" s="39" t="s">
        <v>2184</v>
      </c>
      <c r="C127" s="42" t="s">
        <v>1047</v>
      </c>
      <c r="D127" s="39" t="s">
        <v>2185</v>
      </c>
      <c r="E127" s="42" t="s">
        <v>2186</v>
      </c>
      <c r="F127" s="39" t="s">
        <v>143</v>
      </c>
      <c r="G127" s="42" t="s">
        <v>2187</v>
      </c>
      <c r="H127" s="39" t="s">
        <v>2188</v>
      </c>
      <c r="I127" s="42" t="s">
        <v>2177</v>
      </c>
      <c r="J127" s="39" t="s">
        <v>2189</v>
      </c>
      <c r="K127" s="39" t="s">
        <v>2190</v>
      </c>
      <c r="L127" s="39" t="s">
        <v>2191</v>
      </c>
      <c r="M127" s="39" t="s">
        <v>2192</v>
      </c>
      <c r="N127" s="39"/>
      <c r="O127" s="39"/>
      <c r="P127" s="42" t="s">
        <v>2182</v>
      </c>
      <c r="Q127" s="42" t="s">
        <v>2183</v>
      </c>
      <c r="R127" s="39" t="s">
        <v>998</v>
      </c>
      <c r="S127" s="39" t="s">
        <v>1015</v>
      </c>
      <c r="T127" s="66">
        <v>2000000000</v>
      </c>
      <c r="U127" s="67"/>
      <c r="V127" s="58"/>
      <c r="W127" s="47"/>
      <c r="X127" s="59"/>
      <c r="Y127" s="120">
        <v>0.3</v>
      </c>
      <c r="Z127" s="115" t="s">
        <v>2672</v>
      </c>
      <c r="AA127" s="120">
        <v>0.3</v>
      </c>
      <c r="AB127" s="120">
        <v>0.3</v>
      </c>
    </row>
    <row r="128" spans="1:28" ht="165" x14ac:dyDescent="0.25">
      <c r="A128" s="49">
        <v>110</v>
      </c>
      <c r="B128" s="39" t="s">
        <v>2193</v>
      </c>
      <c r="C128" s="42" t="s">
        <v>1003</v>
      </c>
      <c r="D128" s="39" t="s">
        <v>2194</v>
      </c>
      <c r="E128" s="42" t="s">
        <v>2195</v>
      </c>
      <c r="F128" s="39" t="s">
        <v>143</v>
      </c>
      <c r="G128" s="42" t="s">
        <v>2196</v>
      </c>
      <c r="H128" s="39" t="s">
        <v>2197</v>
      </c>
      <c r="I128" s="42" t="s">
        <v>2198</v>
      </c>
      <c r="J128" s="39" t="s">
        <v>2199</v>
      </c>
      <c r="K128" s="39" t="s">
        <v>2200</v>
      </c>
      <c r="L128" s="39" t="s">
        <v>2201</v>
      </c>
      <c r="M128" s="39" t="s">
        <v>2202</v>
      </c>
      <c r="N128" s="39" t="s">
        <v>2203</v>
      </c>
      <c r="O128" s="39" t="s">
        <v>2204</v>
      </c>
      <c r="P128" s="42" t="s">
        <v>2205</v>
      </c>
      <c r="Q128" s="42" t="s">
        <v>2206</v>
      </c>
      <c r="R128" s="39" t="s">
        <v>998</v>
      </c>
      <c r="S128" s="39" t="s">
        <v>1015</v>
      </c>
      <c r="T128" s="66">
        <v>1500000000</v>
      </c>
      <c r="U128" s="42" t="s">
        <v>2207</v>
      </c>
      <c r="V128" s="58"/>
      <c r="W128" s="47"/>
      <c r="X128" s="85">
        <v>1</v>
      </c>
      <c r="Y128" s="121">
        <v>0.3</v>
      </c>
      <c r="Z128" s="112" t="s">
        <v>2673</v>
      </c>
      <c r="AA128" s="121">
        <v>0.3</v>
      </c>
      <c r="AB128" s="121">
        <v>0.3</v>
      </c>
    </row>
    <row r="129" spans="1:28" ht="210.75" thickBot="1" x14ac:dyDescent="0.3">
      <c r="A129" s="49">
        <v>111</v>
      </c>
      <c r="B129" s="39" t="s">
        <v>2208</v>
      </c>
      <c r="C129" s="42" t="s">
        <v>1003</v>
      </c>
      <c r="D129" s="39" t="s">
        <v>2209</v>
      </c>
      <c r="E129" s="42" t="s">
        <v>2210</v>
      </c>
      <c r="F129" s="39" t="s">
        <v>143</v>
      </c>
      <c r="G129" s="42" t="s">
        <v>2211</v>
      </c>
      <c r="H129" s="39" t="s">
        <v>2212</v>
      </c>
      <c r="I129" s="42" t="s">
        <v>2198</v>
      </c>
      <c r="J129" s="39" t="s">
        <v>2213</v>
      </c>
      <c r="K129" s="39" t="s">
        <v>2214</v>
      </c>
      <c r="L129" s="39" t="s">
        <v>2215</v>
      </c>
      <c r="M129" s="39" t="s">
        <v>2214</v>
      </c>
      <c r="N129" s="39"/>
      <c r="O129" s="39"/>
      <c r="P129" s="42" t="s">
        <v>2216</v>
      </c>
      <c r="Q129" s="42" t="s">
        <v>1014</v>
      </c>
      <c r="R129" s="39" t="s">
        <v>998</v>
      </c>
      <c r="S129" s="39" t="s">
        <v>1015</v>
      </c>
      <c r="T129" s="66">
        <v>20000000</v>
      </c>
      <c r="U129" s="67"/>
      <c r="V129" s="58"/>
      <c r="W129" s="47"/>
      <c r="X129" s="85">
        <v>1</v>
      </c>
      <c r="Y129" s="121">
        <v>0.3</v>
      </c>
      <c r="Z129" s="112" t="s">
        <v>2674</v>
      </c>
      <c r="AA129" s="121">
        <v>0.3</v>
      </c>
      <c r="AB129" s="121">
        <v>0.3</v>
      </c>
    </row>
    <row r="130" spans="1:28" ht="165.95" customHeight="1" thickBot="1" x14ac:dyDescent="0.3">
      <c r="A130" s="49">
        <v>112</v>
      </c>
      <c r="B130" s="39" t="s">
        <v>2217</v>
      </c>
      <c r="C130" s="42" t="s">
        <v>1003</v>
      </c>
      <c r="D130" s="39" t="s">
        <v>2218</v>
      </c>
      <c r="E130" s="42" t="s">
        <v>2219</v>
      </c>
      <c r="F130" s="39" t="s">
        <v>143</v>
      </c>
      <c r="G130" s="42" t="s">
        <v>2220</v>
      </c>
      <c r="H130" s="39" t="s">
        <v>2221</v>
      </c>
      <c r="I130" s="42" t="s">
        <v>2198</v>
      </c>
      <c r="J130" s="39" t="s">
        <v>2222</v>
      </c>
      <c r="K130" s="39" t="s">
        <v>2223</v>
      </c>
      <c r="L130" s="39"/>
      <c r="M130" s="39"/>
      <c r="N130" s="39"/>
      <c r="O130" s="39"/>
      <c r="P130" s="42" t="s">
        <v>2224</v>
      </c>
      <c r="Q130" s="42" t="s">
        <v>2225</v>
      </c>
      <c r="R130" s="39" t="s">
        <v>998</v>
      </c>
      <c r="S130" s="39" t="s">
        <v>1015</v>
      </c>
      <c r="T130" s="66">
        <v>0</v>
      </c>
      <c r="U130" s="42" t="s">
        <v>1000</v>
      </c>
      <c r="V130" s="58"/>
      <c r="W130" s="47"/>
      <c r="X130" s="59"/>
      <c r="Y130" s="121">
        <v>1</v>
      </c>
      <c r="Z130" s="115" t="s">
        <v>2675</v>
      </c>
      <c r="AA130" s="121">
        <v>0.8</v>
      </c>
      <c r="AB130" s="121">
        <v>0.8</v>
      </c>
    </row>
    <row r="131" spans="1:28" ht="192.75" thickBot="1" x14ac:dyDescent="0.3">
      <c r="A131" s="49">
        <v>113</v>
      </c>
      <c r="B131" s="39" t="s">
        <v>2226</v>
      </c>
      <c r="C131" s="42" t="s">
        <v>1003</v>
      </c>
      <c r="D131" s="39" t="s">
        <v>2227</v>
      </c>
      <c r="E131" s="42" t="s">
        <v>2228</v>
      </c>
      <c r="F131" s="39" t="s">
        <v>143</v>
      </c>
      <c r="G131" s="42" t="s">
        <v>2229</v>
      </c>
      <c r="H131" s="39" t="s">
        <v>2230</v>
      </c>
      <c r="I131" s="42" t="s">
        <v>2198</v>
      </c>
      <c r="J131" s="114" t="s">
        <v>2231</v>
      </c>
      <c r="K131" s="39" t="s">
        <v>2232</v>
      </c>
      <c r="L131" s="39" t="s">
        <v>2233</v>
      </c>
      <c r="M131" s="39" t="s">
        <v>2234</v>
      </c>
      <c r="N131" s="39"/>
      <c r="O131" s="39"/>
      <c r="P131" s="42" t="s">
        <v>2235</v>
      </c>
      <c r="Q131" s="42" t="s">
        <v>1014</v>
      </c>
      <c r="R131" s="39" t="s">
        <v>998</v>
      </c>
      <c r="S131" s="39" t="s">
        <v>1015</v>
      </c>
      <c r="T131" s="66">
        <v>1700000000</v>
      </c>
      <c r="U131" s="42" t="s">
        <v>1000</v>
      </c>
      <c r="V131" s="58"/>
      <c r="W131" s="47"/>
      <c r="X131" s="85">
        <v>1</v>
      </c>
      <c r="Y131" s="121">
        <v>0.8</v>
      </c>
      <c r="Z131" s="115" t="s">
        <v>2626</v>
      </c>
      <c r="AA131" s="121">
        <v>0.8</v>
      </c>
      <c r="AB131" s="121">
        <v>0.75</v>
      </c>
    </row>
    <row r="132" spans="1:28" ht="111" thickBot="1" x14ac:dyDescent="0.3">
      <c r="A132" s="49">
        <v>114</v>
      </c>
      <c r="B132" s="39" t="s">
        <v>2236</v>
      </c>
      <c r="C132" s="42" t="s">
        <v>1003</v>
      </c>
      <c r="D132" s="39" t="s">
        <v>2237</v>
      </c>
      <c r="E132" s="42" t="s">
        <v>2238</v>
      </c>
      <c r="F132" s="39" t="s">
        <v>143</v>
      </c>
      <c r="G132" s="42" t="s">
        <v>2239</v>
      </c>
      <c r="H132" s="39" t="s">
        <v>2240</v>
      </c>
      <c r="I132" s="42" t="s">
        <v>2198</v>
      </c>
      <c r="J132" s="39" t="s">
        <v>2241</v>
      </c>
      <c r="K132" s="39" t="s">
        <v>2242</v>
      </c>
      <c r="L132" s="39"/>
      <c r="M132" s="39"/>
      <c r="N132" s="39"/>
      <c r="O132" s="39"/>
      <c r="P132" s="42" t="s">
        <v>2243</v>
      </c>
      <c r="Q132" s="42"/>
      <c r="R132" s="39" t="s">
        <v>998</v>
      </c>
      <c r="S132" s="39" t="s">
        <v>1015</v>
      </c>
      <c r="T132" s="66">
        <v>400000000</v>
      </c>
      <c r="U132" s="42" t="s">
        <v>1000</v>
      </c>
      <c r="V132" s="58"/>
      <c r="W132" s="47"/>
      <c r="X132" s="85">
        <v>1</v>
      </c>
      <c r="Y132" s="121">
        <v>0.8</v>
      </c>
      <c r="Z132" s="115" t="s">
        <v>2627</v>
      </c>
      <c r="AA132" s="121">
        <v>0.8</v>
      </c>
      <c r="AB132" s="121">
        <v>0.7</v>
      </c>
    </row>
    <row r="133" spans="1:28" ht="142.5" thickBot="1" x14ac:dyDescent="0.3">
      <c r="A133" s="49">
        <v>115</v>
      </c>
      <c r="B133" s="39" t="s">
        <v>2244</v>
      </c>
      <c r="C133" s="42" t="s">
        <v>1003</v>
      </c>
      <c r="D133" s="39" t="s">
        <v>2245</v>
      </c>
      <c r="E133" s="42" t="s">
        <v>2246</v>
      </c>
      <c r="F133" s="39" t="s">
        <v>143</v>
      </c>
      <c r="G133" s="42" t="s">
        <v>2247</v>
      </c>
      <c r="H133" s="39" t="s">
        <v>2248</v>
      </c>
      <c r="I133" s="42" t="s">
        <v>2198</v>
      </c>
      <c r="J133" s="39" t="s">
        <v>2249</v>
      </c>
      <c r="K133" s="39" t="s">
        <v>2250</v>
      </c>
      <c r="L133" s="39"/>
      <c r="M133" s="39"/>
      <c r="N133" s="39"/>
      <c r="O133" s="39"/>
      <c r="P133" s="42" t="s">
        <v>2251</v>
      </c>
      <c r="Q133" s="42" t="s">
        <v>2252</v>
      </c>
      <c r="R133" s="39" t="s">
        <v>998</v>
      </c>
      <c r="S133" s="39" t="s">
        <v>1015</v>
      </c>
      <c r="T133" s="66">
        <v>300000000</v>
      </c>
      <c r="U133" s="42" t="s">
        <v>1000</v>
      </c>
      <c r="V133" s="58"/>
      <c r="W133" s="47"/>
      <c r="X133" s="85">
        <v>1</v>
      </c>
      <c r="Y133" s="121">
        <v>1</v>
      </c>
      <c r="Z133" s="115" t="s">
        <v>2676</v>
      </c>
      <c r="AA133" s="121">
        <v>0.5</v>
      </c>
      <c r="AB133" s="121">
        <v>0.3</v>
      </c>
    </row>
    <row r="134" spans="1:28" ht="174" thickBot="1" x14ac:dyDescent="0.3">
      <c r="A134" s="49">
        <v>116</v>
      </c>
      <c r="B134" s="39" t="s">
        <v>2253</v>
      </c>
      <c r="C134" s="42" t="s">
        <v>2254</v>
      </c>
      <c r="D134" s="39" t="s">
        <v>2255</v>
      </c>
      <c r="E134" s="42" t="s">
        <v>2256</v>
      </c>
      <c r="F134" s="39" t="s">
        <v>143</v>
      </c>
      <c r="G134" s="42" t="s">
        <v>2257</v>
      </c>
      <c r="H134" s="39" t="s">
        <v>2258</v>
      </c>
      <c r="I134" s="42" t="s">
        <v>2259</v>
      </c>
      <c r="J134" s="39" t="s">
        <v>2260</v>
      </c>
      <c r="K134" s="39" t="s">
        <v>2261</v>
      </c>
      <c r="L134" s="39"/>
      <c r="M134" s="39"/>
      <c r="N134" s="39"/>
      <c r="O134" s="39"/>
      <c r="P134" s="42" t="s">
        <v>2262</v>
      </c>
      <c r="Q134" s="42" t="s">
        <v>2263</v>
      </c>
      <c r="R134" s="39" t="s">
        <v>998</v>
      </c>
      <c r="S134" s="39" t="s">
        <v>1015</v>
      </c>
      <c r="T134" s="66">
        <v>0</v>
      </c>
      <c r="U134" s="67"/>
      <c r="V134" s="58"/>
      <c r="W134" s="47"/>
      <c r="X134" s="59"/>
      <c r="Y134" s="121">
        <v>0.5</v>
      </c>
      <c r="Z134" s="115" t="s">
        <v>2595</v>
      </c>
      <c r="AA134" s="121">
        <v>0.5</v>
      </c>
      <c r="AB134" s="121">
        <v>0.5</v>
      </c>
    </row>
    <row r="135" spans="1:28" ht="111" thickBot="1" x14ac:dyDescent="0.3">
      <c r="A135" s="49">
        <v>117</v>
      </c>
      <c r="B135" s="39" t="s">
        <v>2264</v>
      </c>
      <c r="C135" s="42" t="s">
        <v>1003</v>
      </c>
      <c r="D135" s="39" t="s">
        <v>2265</v>
      </c>
      <c r="E135" s="42" t="s">
        <v>2266</v>
      </c>
      <c r="F135" s="39" t="s">
        <v>143</v>
      </c>
      <c r="G135" s="42" t="s">
        <v>2267</v>
      </c>
      <c r="H135" s="39" t="s">
        <v>2268</v>
      </c>
      <c r="I135" s="42" t="s">
        <v>2198</v>
      </c>
      <c r="J135" s="39" t="s">
        <v>2269</v>
      </c>
      <c r="K135" s="39" t="s">
        <v>2270</v>
      </c>
      <c r="L135" s="39" t="s">
        <v>2271</v>
      </c>
      <c r="M135" s="39" t="s">
        <v>2272</v>
      </c>
      <c r="N135" s="39" t="s">
        <v>2273</v>
      </c>
      <c r="O135" s="39" t="s">
        <v>2274</v>
      </c>
      <c r="P135" s="42" t="s">
        <v>2275</v>
      </c>
      <c r="Q135" s="42" t="s">
        <v>2276</v>
      </c>
      <c r="R135" s="39" t="s">
        <v>998</v>
      </c>
      <c r="S135" s="39" t="s">
        <v>1015</v>
      </c>
      <c r="T135" s="66">
        <v>400000000</v>
      </c>
      <c r="U135" s="42" t="s">
        <v>1000</v>
      </c>
      <c r="V135" s="58"/>
      <c r="W135" s="47"/>
      <c r="X135" s="59"/>
      <c r="Y135" s="121">
        <v>0.6</v>
      </c>
      <c r="Z135" s="115" t="s">
        <v>2624</v>
      </c>
      <c r="AA135" s="121">
        <v>0.6</v>
      </c>
      <c r="AB135" s="121">
        <v>0.6</v>
      </c>
    </row>
    <row r="136" spans="1:28" ht="174" thickBot="1" x14ac:dyDescent="0.3">
      <c r="A136" s="49">
        <v>118</v>
      </c>
      <c r="B136" s="114" t="s">
        <v>2277</v>
      </c>
      <c r="C136" s="42" t="s">
        <v>2278</v>
      </c>
      <c r="D136" s="39" t="s">
        <v>2279</v>
      </c>
      <c r="E136" s="42" t="s">
        <v>2280</v>
      </c>
      <c r="F136" s="39" t="s">
        <v>143</v>
      </c>
      <c r="G136" s="42" t="s">
        <v>2281</v>
      </c>
      <c r="H136" s="39" t="s">
        <v>2282</v>
      </c>
      <c r="I136" s="42" t="s">
        <v>2198</v>
      </c>
      <c r="J136" s="39" t="s">
        <v>2283</v>
      </c>
      <c r="K136" s="39" t="s">
        <v>2284</v>
      </c>
      <c r="L136" s="39" t="s">
        <v>2285</v>
      </c>
      <c r="M136" s="39" t="s">
        <v>2286</v>
      </c>
      <c r="N136" s="39"/>
      <c r="O136" s="39"/>
      <c r="P136" s="42" t="s">
        <v>2224</v>
      </c>
      <c r="Q136" s="42" t="s">
        <v>2287</v>
      </c>
      <c r="R136" s="39" t="s">
        <v>998</v>
      </c>
      <c r="S136" s="39" t="s">
        <v>1015</v>
      </c>
      <c r="T136" s="66">
        <v>0</v>
      </c>
      <c r="U136" s="50"/>
      <c r="V136" s="58"/>
      <c r="W136" s="47"/>
      <c r="X136" s="59"/>
      <c r="Y136" s="121">
        <v>1</v>
      </c>
      <c r="Z136" s="115" t="s">
        <v>2677</v>
      </c>
      <c r="AA136" s="121">
        <v>0.6</v>
      </c>
      <c r="AB136" s="121">
        <v>0.6</v>
      </c>
    </row>
    <row r="137" spans="1:28" ht="158.25" thickBot="1" x14ac:dyDescent="0.3">
      <c r="A137" s="49">
        <v>119</v>
      </c>
      <c r="B137" s="39" t="s">
        <v>2288</v>
      </c>
      <c r="C137" s="42" t="s">
        <v>2278</v>
      </c>
      <c r="D137" s="39" t="s">
        <v>2289</v>
      </c>
      <c r="E137" s="42" t="s">
        <v>2290</v>
      </c>
      <c r="F137" s="39" t="s">
        <v>143</v>
      </c>
      <c r="G137" s="42" t="s">
        <v>2291</v>
      </c>
      <c r="H137" s="71" t="s">
        <v>2292</v>
      </c>
      <c r="I137" s="42" t="s">
        <v>2198</v>
      </c>
      <c r="J137" s="39" t="s">
        <v>2293</v>
      </c>
      <c r="K137" s="39" t="s">
        <v>2294</v>
      </c>
      <c r="L137" s="39" t="s">
        <v>2295</v>
      </c>
      <c r="M137" s="39" t="s">
        <v>2296</v>
      </c>
      <c r="N137" s="39"/>
      <c r="O137" s="39"/>
      <c r="P137" s="42" t="s">
        <v>2297</v>
      </c>
      <c r="Q137" s="42" t="s">
        <v>2287</v>
      </c>
      <c r="R137" s="39" t="s">
        <v>998</v>
      </c>
      <c r="S137" s="39" t="s">
        <v>1015</v>
      </c>
      <c r="T137" s="66">
        <v>0</v>
      </c>
      <c r="U137" s="67"/>
      <c r="V137" s="58"/>
      <c r="W137" s="47"/>
      <c r="X137" s="59"/>
      <c r="Y137" s="121">
        <v>1</v>
      </c>
      <c r="Z137" s="115" t="s">
        <v>2647</v>
      </c>
      <c r="AA137" s="121">
        <v>1</v>
      </c>
      <c r="AB137" s="121">
        <v>0.8</v>
      </c>
    </row>
    <row r="138" spans="1:28" ht="189.75" thickBot="1" x14ac:dyDescent="0.3">
      <c r="A138" s="49">
        <v>120</v>
      </c>
      <c r="B138" s="39" t="s">
        <v>2298</v>
      </c>
      <c r="C138" s="42" t="s">
        <v>2299</v>
      </c>
      <c r="D138" s="39" t="s">
        <v>2300</v>
      </c>
      <c r="E138" s="42" t="s">
        <v>2301</v>
      </c>
      <c r="F138" s="39" t="s">
        <v>143</v>
      </c>
      <c r="G138" s="42" t="s">
        <v>2302</v>
      </c>
      <c r="H138" s="39" t="s">
        <v>245</v>
      </c>
      <c r="I138" s="42" t="s">
        <v>2198</v>
      </c>
      <c r="J138" s="39" t="s">
        <v>2303</v>
      </c>
      <c r="K138" s="39" t="s">
        <v>2304</v>
      </c>
      <c r="L138" s="39" t="s">
        <v>2305</v>
      </c>
      <c r="M138" s="39" t="s">
        <v>2306</v>
      </c>
      <c r="N138" s="39" t="s">
        <v>2307</v>
      </c>
      <c r="O138" s="39" t="s">
        <v>2308</v>
      </c>
      <c r="P138" s="42" t="s">
        <v>2309</v>
      </c>
      <c r="Q138" s="42" t="s">
        <v>2287</v>
      </c>
      <c r="R138" s="39" t="s">
        <v>998</v>
      </c>
      <c r="S138" s="39" t="s">
        <v>1015</v>
      </c>
      <c r="T138" s="66">
        <v>0</v>
      </c>
      <c r="U138" s="67"/>
      <c r="V138" s="58"/>
      <c r="W138" s="47"/>
      <c r="X138" s="85">
        <v>1</v>
      </c>
      <c r="Y138" s="121">
        <v>0.5</v>
      </c>
      <c r="Z138" s="115" t="s">
        <v>2678</v>
      </c>
      <c r="AA138" s="121">
        <v>0.7</v>
      </c>
      <c r="AB138" s="121">
        <v>0.7</v>
      </c>
    </row>
    <row r="139" spans="1:28" ht="126.75" thickBot="1" x14ac:dyDescent="0.3">
      <c r="A139" s="49">
        <v>121</v>
      </c>
      <c r="B139" s="39" t="s">
        <v>2310</v>
      </c>
      <c r="C139" s="42" t="s">
        <v>1003</v>
      </c>
      <c r="D139" s="39" t="s">
        <v>2311</v>
      </c>
      <c r="E139" s="42" t="s">
        <v>2312</v>
      </c>
      <c r="F139" s="39" t="s">
        <v>143</v>
      </c>
      <c r="G139" s="42" t="s">
        <v>2313</v>
      </c>
      <c r="H139" s="39" t="s">
        <v>2314</v>
      </c>
      <c r="I139" s="42" t="s">
        <v>2198</v>
      </c>
      <c r="J139" s="39" t="s">
        <v>2315</v>
      </c>
      <c r="K139" s="39" t="s">
        <v>2316</v>
      </c>
      <c r="L139" s="39" t="s">
        <v>2317</v>
      </c>
      <c r="M139" s="39" t="s">
        <v>2318</v>
      </c>
      <c r="N139" s="39"/>
      <c r="O139" s="39"/>
      <c r="P139" s="42" t="s">
        <v>2319</v>
      </c>
      <c r="Q139" s="42" t="s">
        <v>2320</v>
      </c>
      <c r="R139" s="39" t="s">
        <v>998</v>
      </c>
      <c r="S139" s="39" t="s">
        <v>1015</v>
      </c>
      <c r="T139" s="66">
        <v>0</v>
      </c>
      <c r="U139" s="67"/>
      <c r="V139" s="58"/>
      <c r="W139" s="47"/>
      <c r="X139" s="59"/>
      <c r="Y139" s="121">
        <v>0.7</v>
      </c>
      <c r="Z139" s="115" t="s">
        <v>2679</v>
      </c>
      <c r="AA139" s="121">
        <v>0.7</v>
      </c>
      <c r="AB139" s="121">
        <v>0.7</v>
      </c>
    </row>
    <row r="140" spans="1:28" ht="111" thickBot="1" x14ac:dyDescent="0.3">
      <c r="A140" s="49">
        <v>122</v>
      </c>
      <c r="B140" s="39" t="s">
        <v>2321</v>
      </c>
      <c r="C140" s="42" t="s">
        <v>1003</v>
      </c>
      <c r="D140" s="39" t="s">
        <v>2322</v>
      </c>
      <c r="E140" s="42" t="s">
        <v>2323</v>
      </c>
      <c r="F140" s="39" t="s">
        <v>143</v>
      </c>
      <c r="G140" s="42" t="s">
        <v>2324</v>
      </c>
      <c r="H140" s="39" t="s">
        <v>2325</v>
      </c>
      <c r="I140" s="42" t="s">
        <v>2198</v>
      </c>
      <c r="J140" s="39" t="s">
        <v>2326</v>
      </c>
      <c r="K140" s="39" t="s">
        <v>2327</v>
      </c>
      <c r="L140" s="39" t="s">
        <v>2328</v>
      </c>
      <c r="M140" s="39" t="s">
        <v>2329</v>
      </c>
      <c r="N140" s="39"/>
      <c r="O140" s="39"/>
      <c r="P140" s="42" t="s">
        <v>2224</v>
      </c>
      <c r="Q140" s="42" t="s">
        <v>2287</v>
      </c>
      <c r="R140" s="39" t="s">
        <v>998</v>
      </c>
      <c r="S140" s="39" t="s">
        <v>1015</v>
      </c>
      <c r="T140" s="66">
        <v>0</v>
      </c>
      <c r="U140" s="67"/>
      <c r="V140" s="58"/>
      <c r="W140" s="47"/>
      <c r="X140" s="59"/>
      <c r="Y140" s="121">
        <v>0.5</v>
      </c>
      <c r="Z140" s="115" t="s">
        <v>2680</v>
      </c>
      <c r="AA140" s="121">
        <v>0.5</v>
      </c>
      <c r="AB140" s="121">
        <v>0.5</v>
      </c>
    </row>
    <row r="141" spans="1:28" ht="111" thickBot="1" x14ac:dyDescent="0.3">
      <c r="A141" s="49">
        <v>123</v>
      </c>
      <c r="B141" s="39" t="s">
        <v>2330</v>
      </c>
      <c r="C141" s="42" t="s">
        <v>1047</v>
      </c>
      <c r="D141" s="39" t="s">
        <v>2331</v>
      </c>
      <c r="E141" s="42" t="s">
        <v>2332</v>
      </c>
      <c r="F141" s="39" t="s">
        <v>143</v>
      </c>
      <c r="G141" s="42" t="s">
        <v>2333</v>
      </c>
      <c r="H141" s="39" t="s">
        <v>2334</v>
      </c>
      <c r="I141" s="42" t="s">
        <v>997</v>
      </c>
      <c r="J141" s="39" t="s">
        <v>2154</v>
      </c>
      <c r="K141" s="39" t="s">
        <v>2155</v>
      </c>
      <c r="L141" s="39" t="s">
        <v>2156</v>
      </c>
      <c r="M141" s="39" t="s">
        <v>2157</v>
      </c>
      <c r="N141" s="39"/>
      <c r="O141" s="39"/>
      <c r="P141" s="42" t="s">
        <v>2158</v>
      </c>
      <c r="Q141" s="42" t="s">
        <v>2159</v>
      </c>
      <c r="R141" s="39" t="s">
        <v>998</v>
      </c>
      <c r="S141" s="39" t="s">
        <v>1015</v>
      </c>
      <c r="T141" s="66">
        <v>2000000000</v>
      </c>
      <c r="U141" s="67"/>
      <c r="V141" s="58"/>
      <c r="W141" s="47"/>
      <c r="X141" s="59"/>
      <c r="Y141" s="121">
        <v>0.7</v>
      </c>
      <c r="Z141" s="115" t="s">
        <v>2648</v>
      </c>
      <c r="AA141" s="121">
        <v>0.7</v>
      </c>
      <c r="AB141" s="121">
        <v>0.9</v>
      </c>
    </row>
    <row r="142" spans="1:28" ht="284.25" thickBot="1" x14ac:dyDescent="0.3">
      <c r="A142" s="49">
        <v>124</v>
      </c>
      <c r="B142" s="39" t="s">
        <v>2335</v>
      </c>
      <c r="C142" s="42" t="s">
        <v>2336</v>
      </c>
      <c r="D142" s="71" t="s">
        <v>2337</v>
      </c>
      <c r="E142" s="42" t="s">
        <v>2338</v>
      </c>
      <c r="F142" s="39" t="s">
        <v>143</v>
      </c>
      <c r="G142" s="42" t="s">
        <v>2339</v>
      </c>
      <c r="H142" s="39" t="s">
        <v>996</v>
      </c>
      <c r="I142" s="42" t="s">
        <v>997</v>
      </c>
      <c r="J142" s="39" t="s">
        <v>2340</v>
      </c>
      <c r="K142" s="39" t="s">
        <v>2341</v>
      </c>
      <c r="L142" s="39" t="s">
        <v>2342</v>
      </c>
      <c r="M142" s="39" t="s">
        <v>2343</v>
      </c>
      <c r="N142" s="39" t="s">
        <v>2344</v>
      </c>
      <c r="O142" s="39" t="s">
        <v>2345</v>
      </c>
      <c r="P142" s="42" t="s">
        <v>2346</v>
      </c>
      <c r="Q142" s="42" t="s">
        <v>2347</v>
      </c>
      <c r="R142" s="39" t="s">
        <v>998</v>
      </c>
      <c r="S142" s="39" t="s">
        <v>999</v>
      </c>
      <c r="T142" s="86">
        <v>650000000</v>
      </c>
      <c r="U142" s="42" t="s">
        <v>1000</v>
      </c>
      <c r="V142" s="39" t="s">
        <v>1001</v>
      </c>
      <c r="W142" s="47"/>
      <c r="X142" s="39" t="s">
        <v>1002</v>
      </c>
      <c r="Y142" s="119">
        <v>0.2</v>
      </c>
      <c r="Z142" s="115" t="s">
        <v>2681</v>
      </c>
      <c r="AA142" s="119">
        <v>0</v>
      </c>
      <c r="AB142" s="119">
        <v>0</v>
      </c>
    </row>
    <row r="143" spans="1:28" ht="126.75" thickBot="1" x14ac:dyDescent="0.3">
      <c r="A143" s="49">
        <v>125</v>
      </c>
      <c r="B143" s="39" t="s">
        <v>2348</v>
      </c>
      <c r="C143" s="116" t="s">
        <v>1003</v>
      </c>
      <c r="D143" s="39" t="s">
        <v>2349</v>
      </c>
      <c r="E143" s="42" t="s">
        <v>1005</v>
      </c>
      <c r="F143" s="39" t="s">
        <v>143</v>
      </c>
      <c r="G143" s="42" t="s">
        <v>2350</v>
      </c>
      <c r="H143" s="39" t="s">
        <v>2351</v>
      </c>
      <c r="I143" s="42" t="s">
        <v>997</v>
      </c>
      <c r="J143" s="39" t="s">
        <v>1007</v>
      </c>
      <c r="K143" s="39" t="s">
        <v>1008</v>
      </c>
      <c r="L143" s="39" t="s">
        <v>2352</v>
      </c>
      <c r="M143" s="39" t="s">
        <v>2353</v>
      </c>
      <c r="N143" s="39" t="s">
        <v>2354</v>
      </c>
      <c r="O143" s="39" t="s">
        <v>2355</v>
      </c>
      <c r="P143" s="42" t="s">
        <v>1013</v>
      </c>
      <c r="Q143" s="42" t="s">
        <v>1014</v>
      </c>
      <c r="R143" s="39" t="s">
        <v>998</v>
      </c>
      <c r="S143" s="39" t="s">
        <v>1015</v>
      </c>
      <c r="T143" s="86">
        <v>120000000</v>
      </c>
      <c r="U143" s="42" t="s">
        <v>1000</v>
      </c>
      <c r="V143" s="39" t="s">
        <v>2356</v>
      </c>
      <c r="W143" s="47"/>
      <c r="X143" s="39" t="s">
        <v>2357</v>
      </c>
      <c r="Y143" s="119">
        <v>0.4</v>
      </c>
      <c r="Z143" s="117" t="s">
        <v>2682</v>
      </c>
      <c r="AA143" s="119">
        <v>0.4</v>
      </c>
      <c r="AB143" s="119">
        <v>0.4</v>
      </c>
    </row>
    <row r="144" spans="1:28" ht="111" thickBot="1" x14ac:dyDescent="0.3">
      <c r="A144" s="49">
        <v>126</v>
      </c>
      <c r="B144" s="39" t="s">
        <v>1016</v>
      </c>
      <c r="C144" s="42" t="s">
        <v>1003</v>
      </c>
      <c r="D144" s="39" t="s">
        <v>1017</v>
      </c>
      <c r="E144" s="42" t="s">
        <v>1018</v>
      </c>
      <c r="F144" s="39" t="s">
        <v>143</v>
      </c>
      <c r="G144" s="42" t="s">
        <v>2358</v>
      </c>
      <c r="H144" s="39" t="s">
        <v>1019</v>
      </c>
      <c r="I144" s="42" t="s">
        <v>997</v>
      </c>
      <c r="J144" s="39" t="s">
        <v>1020</v>
      </c>
      <c r="K144" s="39" t="s">
        <v>1021</v>
      </c>
      <c r="L144" s="39" t="s">
        <v>1022</v>
      </c>
      <c r="M144" s="39" t="s">
        <v>1023</v>
      </c>
      <c r="N144" s="39"/>
      <c r="O144" s="39"/>
      <c r="P144" s="42" t="s">
        <v>1024</v>
      </c>
      <c r="Q144" s="42"/>
      <c r="R144" s="39" t="s">
        <v>998</v>
      </c>
      <c r="S144" s="39" t="s">
        <v>1025</v>
      </c>
      <c r="T144" s="86">
        <v>20000000</v>
      </c>
      <c r="U144" s="42" t="s">
        <v>2359</v>
      </c>
      <c r="V144" s="39" t="s">
        <v>1026</v>
      </c>
      <c r="W144" s="47"/>
      <c r="X144" s="39" t="s">
        <v>2360</v>
      </c>
      <c r="Y144" s="119">
        <v>0.4</v>
      </c>
      <c r="Z144" s="118" t="s">
        <v>2628</v>
      </c>
      <c r="AA144" s="119">
        <v>0.4</v>
      </c>
      <c r="AB144" s="119">
        <v>0.4</v>
      </c>
    </row>
    <row r="145" spans="1:28" ht="126.75" thickBot="1" x14ac:dyDescent="0.3">
      <c r="A145" s="49">
        <v>127</v>
      </c>
      <c r="B145" s="39" t="s">
        <v>2361</v>
      </c>
      <c r="C145" s="42" t="s">
        <v>1003</v>
      </c>
      <c r="D145" s="39" t="s">
        <v>2362</v>
      </c>
      <c r="E145" s="42" t="s">
        <v>2363</v>
      </c>
      <c r="F145" s="39" t="s">
        <v>143</v>
      </c>
      <c r="G145" s="42" t="s">
        <v>2364</v>
      </c>
      <c r="H145" s="39" t="s">
        <v>2365</v>
      </c>
      <c r="I145" s="42" t="s">
        <v>997</v>
      </c>
      <c r="J145" s="39" t="s">
        <v>2366</v>
      </c>
      <c r="K145" s="39" t="s">
        <v>2367</v>
      </c>
      <c r="L145" s="39"/>
      <c r="M145" s="39"/>
      <c r="N145" s="39"/>
      <c r="O145" s="39"/>
      <c r="P145" s="42" t="s">
        <v>2368</v>
      </c>
      <c r="Q145" s="42"/>
      <c r="R145" s="39" t="s">
        <v>998</v>
      </c>
      <c r="S145" s="39" t="s">
        <v>1049</v>
      </c>
      <c r="T145" s="86">
        <v>400000000</v>
      </c>
      <c r="U145" s="42" t="s">
        <v>974</v>
      </c>
      <c r="V145" s="39"/>
      <c r="W145" s="47"/>
      <c r="X145" s="39"/>
      <c r="Y145" s="119">
        <v>0.5</v>
      </c>
      <c r="Z145" s="115" t="s">
        <v>2629</v>
      </c>
      <c r="AA145" s="119">
        <v>0.5</v>
      </c>
      <c r="AB145" s="119">
        <v>0.5</v>
      </c>
    </row>
    <row r="146" spans="1:28" ht="189.75" thickBot="1" x14ac:dyDescent="0.3">
      <c r="A146" s="49">
        <v>128</v>
      </c>
      <c r="B146" s="39" t="s">
        <v>2369</v>
      </c>
      <c r="C146" s="42" t="s">
        <v>1003</v>
      </c>
      <c r="D146" s="39" t="s">
        <v>2370</v>
      </c>
      <c r="E146" s="42" t="s">
        <v>1027</v>
      </c>
      <c r="F146" s="39" t="s">
        <v>143</v>
      </c>
      <c r="G146" s="42" t="s">
        <v>2371</v>
      </c>
      <c r="H146" s="39" t="s">
        <v>2372</v>
      </c>
      <c r="I146" s="42" t="s">
        <v>997</v>
      </c>
      <c r="J146" s="39" t="s">
        <v>1028</v>
      </c>
      <c r="K146" s="39" t="s">
        <v>2373</v>
      </c>
      <c r="L146" s="39" t="s">
        <v>2374</v>
      </c>
      <c r="M146" s="39" t="s">
        <v>2375</v>
      </c>
      <c r="N146" s="39" t="s">
        <v>2376</v>
      </c>
      <c r="O146" s="39" t="s">
        <v>1029</v>
      </c>
      <c r="P146" s="42" t="s">
        <v>1030</v>
      </c>
      <c r="Q146" s="42" t="s">
        <v>1031</v>
      </c>
      <c r="R146" s="39" t="s">
        <v>998</v>
      </c>
      <c r="S146" s="39" t="s">
        <v>1015</v>
      </c>
      <c r="T146" s="87">
        <v>2500000000</v>
      </c>
      <c r="U146" s="42" t="s">
        <v>1000</v>
      </c>
      <c r="V146" s="39" t="s">
        <v>1026</v>
      </c>
      <c r="W146" s="47"/>
      <c r="X146" s="39" t="s">
        <v>2377</v>
      </c>
      <c r="Y146" s="119">
        <v>0.2</v>
      </c>
      <c r="Z146" s="115" t="s">
        <v>2630</v>
      </c>
      <c r="AA146" s="119">
        <v>0.2</v>
      </c>
      <c r="AB146" s="119">
        <v>0.2</v>
      </c>
    </row>
    <row r="147" spans="1:28" ht="174" thickBot="1" x14ac:dyDescent="0.3">
      <c r="A147" s="49">
        <v>129</v>
      </c>
      <c r="B147" s="39" t="s">
        <v>2378</v>
      </c>
      <c r="C147" s="116" t="s">
        <v>1003</v>
      </c>
      <c r="D147" s="39" t="s">
        <v>1032</v>
      </c>
      <c r="E147" s="42" t="s">
        <v>1033</v>
      </c>
      <c r="F147" s="39" t="s">
        <v>143</v>
      </c>
      <c r="G147" s="42" t="s">
        <v>1034</v>
      </c>
      <c r="H147" s="39" t="s">
        <v>1035</v>
      </c>
      <c r="I147" s="42" t="s">
        <v>997</v>
      </c>
      <c r="J147" s="39" t="s">
        <v>1036</v>
      </c>
      <c r="K147" s="39" t="s">
        <v>1037</v>
      </c>
      <c r="L147" s="39" t="s">
        <v>2379</v>
      </c>
      <c r="M147" s="39" t="s">
        <v>2380</v>
      </c>
      <c r="N147" s="58"/>
      <c r="O147" s="58"/>
      <c r="P147" s="42" t="s">
        <v>1038</v>
      </c>
      <c r="Q147" s="42" t="s">
        <v>1039</v>
      </c>
      <c r="R147" s="39" t="s">
        <v>998</v>
      </c>
      <c r="S147" s="39" t="s">
        <v>1015</v>
      </c>
      <c r="T147" s="87">
        <v>1800000000</v>
      </c>
      <c r="U147" s="42" t="s">
        <v>1000</v>
      </c>
      <c r="V147" s="39" t="s">
        <v>2381</v>
      </c>
      <c r="W147" s="88"/>
      <c r="X147" s="39" t="s">
        <v>2382</v>
      </c>
      <c r="Y147" s="119">
        <v>0.3</v>
      </c>
      <c r="Z147" s="117" t="s">
        <v>2683</v>
      </c>
      <c r="AA147" s="119">
        <v>0.3</v>
      </c>
      <c r="AB147" s="119">
        <v>0.3</v>
      </c>
    </row>
    <row r="148" spans="1:28" ht="216.75" thickBot="1" x14ac:dyDescent="0.3">
      <c r="A148" s="49">
        <v>130</v>
      </c>
      <c r="B148" s="114" t="s">
        <v>2383</v>
      </c>
      <c r="C148" s="42" t="s">
        <v>323</v>
      </c>
      <c r="D148" s="39" t="s">
        <v>1040</v>
      </c>
      <c r="E148" s="42" t="s">
        <v>1041</v>
      </c>
      <c r="F148" s="39" t="s">
        <v>143</v>
      </c>
      <c r="G148" s="42" t="s">
        <v>1042</v>
      </c>
      <c r="H148" s="39" t="s">
        <v>1043</v>
      </c>
      <c r="I148" s="42" t="s">
        <v>997</v>
      </c>
      <c r="J148" s="39" t="s">
        <v>2384</v>
      </c>
      <c r="K148" s="39" t="s">
        <v>2385</v>
      </c>
      <c r="L148" s="39" t="s">
        <v>1040</v>
      </c>
      <c r="M148" s="39" t="s">
        <v>1040</v>
      </c>
      <c r="N148" s="39" t="s">
        <v>1044</v>
      </c>
      <c r="O148" s="39" t="s">
        <v>1045</v>
      </c>
      <c r="P148" s="42" t="s">
        <v>2386</v>
      </c>
      <c r="Q148" s="42" t="s">
        <v>1046</v>
      </c>
      <c r="R148" s="39" t="s">
        <v>998</v>
      </c>
      <c r="S148" s="39" t="s">
        <v>1015</v>
      </c>
      <c r="T148" s="86">
        <v>50000000</v>
      </c>
      <c r="U148" s="42" t="s">
        <v>1000</v>
      </c>
      <c r="V148" s="39" t="s">
        <v>1026</v>
      </c>
      <c r="W148" s="47"/>
      <c r="X148" s="39" t="s">
        <v>2387</v>
      </c>
      <c r="Y148" s="119">
        <v>0.5</v>
      </c>
      <c r="Z148" s="118" t="s">
        <v>2684</v>
      </c>
      <c r="AA148" s="119">
        <v>0.5</v>
      </c>
      <c r="AB148" s="119">
        <v>0.5</v>
      </c>
    </row>
    <row r="149" spans="1:28" ht="158.25" thickBot="1" x14ac:dyDescent="0.3">
      <c r="A149" s="49">
        <v>131</v>
      </c>
      <c r="B149" s="71" t="s">
        <v>2388</v>
      </c>
      <c r="C149" s="50" t="s">
        <v>1047</v>
      </c>
      <c r="D149" s="71" t="s">
        <v>2389</v>
      </c>
      <c r="E149" s="50" t="s">
        <v>2390</v>
      </c>
      <c r="F149" s="39" t="s">
        <v>143</v>
      </c>
      <c r="G149" s="50" t="s">
        <v>2391</v>
      </c>
      <c r="H149" s="71" t="s">
        <v>2392</v>
      </c>
      <c r="I149" s="50" t="s">
        <v>997</v>
      </c>
      <c r="J149" s="71" t="s">
        <v>2393</v>
      </c>
      <c r="K149" s="71" t="s">
        <v>2394</v>
      </c>
      <c r="L149" s="71" t="s">
        <v>2395</v>
      </c>
      <c r="M149" s="71" t="s">
        <v>2396</v>
      </c>
      <c r="N149" s="71" t="s">
        <v>1049</v>
      </c>
      <c r="O149" s="71" t="s">
        <v>1049</v>
      </c>
      <c r="P149" s="50" t="s">
        <v>2397</v>
      </c>
      <c r="Q149" s="50" t="s">
        <v>2398</v>
      </c>
      <c r="R149" s="71" t="s">
        <v>998</v>
      </c>
      <c r="S149" s="71" t="s">
        <v>1015</v>
      </c>
      <c r="T149" s="50" t="s">
        <v>1050</v>
      </c>
      <c r="U149" s="50" t="s">
        <v>1000</v>
      </c>
      <c r="V149" s="71" t="s">
        <v>1026</v>
      </c>
      <c r="W149" s="89"/>
      <c r="X149" s="90"/>
      <c r="Y149" s="119">
        <v>1</v>
      </c>
      <c r="Z149" s="115" t="s">
        <v>2649</v>
      </c>
      <c r="AA149" s="119">
        <v>1</v>
      </c>
      <c r="AB149" s="119">
        <v>0.3</v>
      </c>
    </row>
    <row r="150" spans="1:28" ht="142.5" thickBot="1" x14ac:dyDescent="0.3">
      <c r="A150" s="49">
        <v>132</v>
      </c>
      <c r="B150" s="39" t="s">
        <v>1060</v>
      </c>
      <c r="C150" s="42" t="s">
        <v>1047</v>
      </c>
      <c r="D150" s="39" t="s">
        <v>1061</v>
      </c>
      <c r="E150" s="42" t="s">
        <v>1062</v>
      </c>
      <c r="F150" s="39" t="s">
        <v>143</v>
      </c>
      <c r="G150" s="42" t="s">
        <v>2399</v>
      </c>
      <c r="H150" s="39" t="s">
        <v>1063</v>
      </c>
      <c r="I150" s="42" t="s">
        <v>997</v>
      </c>
      <c r="J150" s="39" t="s">
        <v>2400</v>
      </c>
      <c r="K150" s="39" t="s">
        <v>2401</v>
      </c>
      <c r="L150" s="39" t="s">
        <v>2402</v>
      </c>
      <c r="M150" s="39" t="s">
        <v>2403</v>
      </c>
      <c r="N150" s="39" t="s">
        <v>2404</v>
      </c>
      <c r="O150" s="39" t="s">
        <v>2405</v>
      </c>
      <c r="P150" s="42" t="s">
        <v>2406</v>
      </c>
      <c r="Q150" s="42" t="s">
        <v>2407</v>
      </c>
      <c r="R150" s="39" t="s">
        <v>998</v>
      </c>
      <c r="S150" s="39" t="s">
        <v>1015</v>
      </c>
      <c r="T150" s="86">
        <v>500000000</v>
      </c>
      <c r="U150" s="50" t="s">
        <v>1000</v>
      </c>
      <c r="V150" s="39" t="s">
        <v>1026</v>
      </c>
      <c r="W150" s="47"/>
      <c r="X150" s="59"/>
      <c r="Y150" s="119">
        <v>1</v>
      </c>
      <c r="Z150" s="115" t="s">
        <v>2631</v>
      </c>
      <c r="AA150" s="119">
        <v>1</v>
      </c>
      <c r="AB150" s="119">
        <v>1</v>
      </c>
    </row>
    <row r="151" spans="1:28" ht="142.5" thickBot="1" x14ac:dyDescent="0.3">
      <c r="A151" s="49">
        <v>133</v>
      </c>
      <c r="B151" s="39" t="s">
        <v>2408</v>
      </c>
      <c r="C151" s="42" t="s">
        <v>2409</v>
      </c>
      <c r="D151" s="39" t="s">
        <v>2410</v>
      </c>
      <c r="E151" s="42" t="s">
        <v>2411</v>
      </c>
      <c r="F151" s="39" t="s">
        <v>143</v>
      </c>
      <c r="G151" s="42" t="s">
        <v>2412</v>
      </c>
      <c r="H151" s="39" t="s">
        <v>2413</v>
      </c>
      <c r="I151" s="42" t="s">
        <v>1048</v>
      </c>
      <c r="J151" s="39" t="s">
        <v>2414</v>
      </c>
      <c r="K151" s="39" t="s">
        <v>2415</v>
      </c>
      <c r="L151" s="39"/>
      <c r="M151" s="39"/>
      <c r="N151" s="39"/>
      <c r="O151" s="39"/>
      <c r="P151" s="42" t="s">
        <v>2416</v>
      </c>
      <c r="Q151" s="42" t="s">
        <v>2417</v>
      </c>
      <c r="R151" s="39" t="s">
        <v>998</v>
      </c>
      <c r="S151" s="39" t="s">
        <v>1015</v>
      </c>
      <c r="T151" s="86">
        <v>4000000000</v>
      </c>
      <c r="U151" s="42" t="s">
        <v>2418</v>
      </c>
      <c r="V151" s="58" t="s">
        <v>2419</v>
      </c>
      <c r="W151" s="47"/>
      <c r="X151" s="59"/>
      <c r="Y151" s="119">
        <v>0.2</v>
      </c>
      <c r="Z151" s="115" t="s">
        <v>2596</v>
      </c>
      <c r="AA151" s="119">
        <v>0.2</v>
      </c>
      <c r="AB151" s="119">
        <v>0.2</v>
      </c>
    </row>
    <row r="152" spans="1:28" ht="95.25" thickBot="1" x14ac:dyDescent="0.3">
      <c r="A152" s="49">
        <v>134</v>
      </c>
      <c r="B152" s="39" t="s">
        <v>2420</v>
      </c>
      <c r="C152" s="42" t="s">
        <v>2409</v>
      </c>
      <c r="D152" s="39" t="s">
        <v>2421</v>
      </c>
      <c r="E152" s="42" t="s">
        <v>2422</v>
      </c>
      <c r="F152" s="39" t="s">
        <v>143</v>
      </c>
      <c r="G152" s="42" t="s">
        <v>2423</v>
      </c>
      <c r="H152" s="39" t="s">
        <v>2424</v>
      </c>
      <c r="I152" s="42" t="s">
        <v>997</v>
      </c>
      <c r="J152" s="39" t="s">
        <v>2425</v>
      </c>
      <c r="K152" s="39" t="s">
        <v>2415</v>
      </c>
      <c r="L152" s="39"/>
      <c r="M152" s="39"/>
      <c r="N152" s="39"/>
      <c r="O152" s="39"/>
      <c r="P152" s="42" t="s">
        <v>2426</v>
      </c>
      <c r="Q152" s="42"/>
      <c r="R152" s="39" t="s">
        <v>998</v>
      </c>
      <c r="S152" s="39" t="s">
        <v>1015</v>
      </c>
      <c r="T152" s="86">
        <v>1250000000</v>
      </c>
      <c r="U152" s="42" t="s">
        <v>2418</v>
      </c>
      <c r="V152" s="58"/>
      <c r="W152" s="47"/>
      <c r="X152" s="59"/>
      <c r="Y152" s="119">
        <v>0</v>
      </c>
      <c r="Z152" s="115" t="s">
        <v>2596</v>
      </c>
      <c r="AA152" s="119">
        <v>0</v>
      </c>
      <c r="AB152" s="119">
        <v>0</v>
      </c>
    </row>
    <row r="153" spans="1:28" ht="111" thickBot="1" x14ac:dyDescent="0.3">
      <c r="A153" s="49">
        <v>135</v>
      </c>
      <c r="B153" s="39" t="s">
        <v>2427</v>
      </c>
      <c r="C153" s="42" t="s">
        <v>2428</v>
      </c>
      <c r="D153" s="39" t="s">
        <v>2429</v>
      </c>
      <c r="E153" s="42" t="s">
        <v>2430</v>
      </c>
      <c r="F153" s="39" t="s">
        <v>143</v>
      </c>
      <c r="G153" s="42"/>
      <c r="H153" s="39" t="s">
        <v>2431</v>
      </c>
      <c r="I153" s="42" t="s">
        <v>997</v>
      </c>
      <c r="J153" s="39" t="s">
        <v>2432</v>
      </c>
      <c r="K153" s="39" t="s">
        <v>2433</v>
      </c>
      <c r="L153" s="39" t="s">
        <v>2434</v>
      </c>
      <c r="M153" s="39" t="s">
        <v>2435</v>
      </c>
      <c r="N153" s="39"/>
      <c r="O153" s="39"/>
      <c r="P153" s="42"/>
      <c r="Q153" s="42"/>
      <c r="R153" s="39" t="s">
        <v>998</v>
      </c>
      <c r="S153" s="39" t="s">
        <v>1015</v>
      </c>
      <c r="T153" s="42"/>
      <c r="U153" s="42" t="s">
        <v>974</v>
      </c>
      <c r="V153" s="58"/>
      <c r="W153" s="47"/>
      <c r="X153" s="59"/>
      <c r="Y153" s="119">
        <v>0</v>
      </c>
      <c r="Z153" s="115" t="s">
        <v>2685</v>
      </c>
      <c r="AA153" s="119">
        <v>0</v>
      </c>
      <c r="AB153" s="119">
        <v>0</v>
      </c>
    </row>
    <row r="154" spans="1:28" ht="158.25" thickBot="1" x14ac:dyDescent="0.3">
      <c r="A154" s="49">
        <v>136</v>
      </c>
      <c r="B154" s="39" t="s">
        <v>2436</v>
      </c>
      <c r="C154" s="42" t="s">
        <v>1003</v>
      </c>
      <c r="D154" s="39" t="s">
        <v>2437</v>
      </c>
      <c r="E154" s="42" t="s">
        <v>2438</v>
      </c>
      <c r="F154" s="39" t="s">
        <v>143</v>
      </c>
      <c r="G154" s="42" t="s">
        <v>2439</v>
      </c>
      <c r="H154" s="39" t="s">
        <v>2440</v>
      </c>
      <c r="I154" s="42" t="s">
        <v>2441</v>
      </c>
      <c r="J154" s="39" t="s">
        <v>2442</v>
      </c>
      <c r="K154" s="39" t="s">
        <v>2443</v>
      </c>
      <c r="L154" s="39" t="s">
        <v>2444</v>
      </c>
      <c r="M154" s="39" t="s">
        <v>2445</v>
      </c>
      <c r="N154" s="39" t="s">
        <v>2446</v>
      </c>
      <c r="O154" s="39" t="s">
        <v>2447</v>
      </c>
      <c r="P154" s="42" t="s">
        <v>2448</v>
      </c>
      <c r="Q154" s="42" t="s">
        <v>2449</v>
      </c>
      <c r="R154" s="39" t="s">
        <v>998</v>
      </c>
      <c r="S154" s="39" t="s">
        <v>1015</v>
      </c>
      <c r="T154" s="86">
        <v>50000000</v>
      </c>
      <c r="U154" s="42" t="s">
        <v>2418</v>
      </c>
      <c r="V154" s="58"/>
      <c r="W154" s="47"/>
      <c r="X154" s="59"/>
      <c r="Y154" s="119">
        <v>1</v>
      </c>
      <c r="Z154" s="115" t="s">
        <v>2597</v>
      </c>
      <c r="AA154" s="119">
        <v>1</v>
      </c>
      <c r="AB154" s="119">
        <v>1</v>
      </c>
    </row>
    <row r="155" spans="1:28" ht="158.25" thickBot="1" x14ac:dyDescent="0.3">
      <c r="A155" s="49">
        <v>137</v>
      </c>
      <c r="B155" s="39" t="s">
        <v>2450</v>
      </c>
      <c r="C155" s="42" t="s">
        <v>1003</v>
      </c>
      <c r="D155" s="39" t="s">
        <v>2451</v>
      </c>
      <c r="E155" s="42" t="s">
        <v>2438</v>
      </c>
      <c r="F155" s="39" t="s">
        <v>143</v>
      </c>
      <c r="G155" s="42" t="s">
        <v>2439</v>
      </c>
      <c r="H155" s="39" t="s">
        <v>2440</v>
      </c>
      <c r="I155" s="42" t="s">
        <v>2441</v>
      </c>
      <c r="J155" s="39" t="s">
        <v>2442</v>
      </c>
      <c r="K155" s="39" t="s">
        <v>2443</v>
      </c>
      <c r="L155" s="39" t="s">
        <v>2444</v>
      </c>
      <c r="M155" s="39" t="s">
        <v>2445</v>
      </c>
      <c r="N155" s="39" t="s">
        <v>2446</v>
      </c>
      <c r="O155" s="39" t="s">
        <v>2447</v>
      </c>
      <c r="P155" s="42" t="s">
        <v>2448</v>
      </c>
      <c r="Q155" s="42" t="s">
        <v>2449</v>
      </c>
      <c r="R155" s="39" t="s">
        <v>998</v>
      </c>
      <c r="S155" s="39" t="s">
        <v>1015</v>
      </c>
      <c r="T155" s="86">
        <v>150000000</v>
      </c>
      <c r="U155" s="42" t="s">
        <v>2418</v>
      </c>
      <c r="V155" s="58"/>
      <c r="W155" s="47"/>
      <c r="X155" s="59"/>
      <c r="Y155" s="119">
        <v>0.5</v>
      </c>
      <c r="Z155" s="115" t="s">
        <v>2597</v>
      </c>
      <c r="AA155" s="119">
        <v>1</v>
      </c>
      <c r="AB155" s="119">
        <v>1</v>
      </c>
    </row>
    <row r="156" spans="1:28" ht="201.75" customHeight="1" x14ac:dyDescent="0.25">
      <c r="A156" s="49">
        <v>138</v>
      </c>
      <c r="B156" s="39" t="s">
        <v>1419</v>
      </c>
      <c r="C156" s="42" t="s">
        <v>1420</v>
      </c>
      <c r="D156" s="39" t="s">
        <v>1421</v>
      </c>
      <c r="E156" s="42" t="s">
        <v>1422</v>
      </c>
      <c r="F156" s="39" t="s">
        <v>1423</v>
      </c>
      <c r="G156" s="42" t="s">
        <v>1424</v>
      </c>
      <c r="H156" s="39" t="s">
        <v>1425</v>
      </c>
      <c r="I156" s="42" t="s">
        <v>1426</v>
      </c>
      <c r="J156" s="39" t="s">
        <v>1427</v>
      </c>
      <c r="K156" s="39" t="s">
        <v>1428</v>
      </c>
      <c r="L156" s="39" t="s">
        <v>1429</v>
      </c>
      <c r="M156" s="39" t="s">
        <v>1430</v>
      </c>
      <c r="N156" s="39" t="s">
        <v>1431</v>
      </c>
      <c r="O156" s="39" t="s">
        <v>1432</v>
      </c>
      <c r="P156" s="42" t="s">
        <v>1433</v>
      </c>
      <c r="Q156" s="42" t="s">
        <v>1434</v>
      </c>
      <c r="R156" s="39" t="s">
        <v>1435</v>
      </c>
      <c r="S156" s="39" t="s">
        <v>1436</v>
      </c>
      <c r="T156" s="42" t="s">
        <v>1437</v>
      </c>
      <c r="U156" s="50" t="s">
        <v>1438</v>
      </c>
      <c r="V156" s="58"/>
      <c r="W156" s="60" t="s">
        <v>1809</v>
      </c>
      <c r="X156" s="39" t="s">
        <v>1439</v>
      </c>
      <c r="Y156" s="124">
        <v>0</v>
      </c>
      <c r="Z156" s="152" t="s">
        <v>2635</v>
      </c>
      <c r="AA156" s="124">
        <v>0</v>
      </c>
      <c r="AB156" s="124">
        <v>0</v>
      </c>
    </row>
    <row r="157" spans="1:28" ht="110.25" x14ac:dyDescent="0.25">
      <c r="A157" s="49">
        <v>139</v>
      </c>
      <c r="B157" s="39" t="s">
        <v>1440</v>
      </c>
      <c r="C157" s="42" t="s">
        <v>1420</v>
      </c>
      <c r="D157" s="39" t="s">
        <v>1441</v>
      </c>
      <c r="E157" s="42" t="s">
        <v>1442</v>
      </c>
      <c r="F157" s="39" t="s">
        <v>1423</v>
      </c>
      <c r="G157" s="42" t="s">
        <v>1443</v>
      </c>
      <c r="H157" s="39" t="s">
        <v>1444</v>
      </c>
      <c r="I157" s="42" t="s">
        <v>1445</v>
      </c>
      <c r="J157" s="39" t="s">
        <v>1446</v>
      </c>
      <c r="K157" s="39" t="s">
        <v>1447</v>
      </c>
      <c r="L157" s="39" t="s">
        <v>1448</v>
      </c>
      <c r="M157" s="39" t="s">
        <v>1449</v>
      </c>
      <c r="N157" s="39" t="s">
        <v>1450</v>
      </c>
      <c r="O157" s="39" t="s">
        <v>1451</v>
      </c>
      <c r="P157" s="42" t="s">
        <v>1452</v>
      </c>
      <c r="Q157" s="42" t="s">
        <v>1453</v>
      </c>
      <c r="R157" s="39" t="s">
        <v>1454</v>
      </c>
      <c r="S157" s="39" t="s">
        <v>1455</v>
      </c>
      <c r="T157" s="42"/>
      <c r="U157" s="67"/>
      <c r="V157" s="71" t="s">
        <v>1456</v>
      </c>
      <c r="W157" s="60" t="s">
        <v>1809</v>
      </c>
      <c r="X157" s="39" t="s">
        <v>1457</v>
      </c>
      <c r="Y157" s="97">
        <v>1</v>
      </c>
      <c r="Z157" s="152" t="s">
        <v>2599</v>
      </c>
      <c r="AA157" s="97">
        <v>1</v>
      </c>
      <c r="AB157" s="97">
        <v>1</v>
      </c>
    </row>
    <row r="158" spans="1:28" ht="126" x14ac:dyDescent="0.25">
      <c r="A158" s="49">
        <v>140</v>
      </c>
      <c r="B158" s="39" t="s">
        <v>1458</v>
      </c>
      <c r="C158" s="42" t="s">
        <v>1420</v>
      </c>
      <c r="D158" s="39" t="s">
        <v>1459</v>
      </c>
      <c r="E158" s="42" t="s">
        <v>1460</v>
      </c>
      <c r="F158" s="39" t="s">
        <v>1423</v>
      </c>
      <c r="G158" s="42" t="s">
        <v>1461</v>
      </c>
      <c r="H158" s="39" t="s">
        <v>1462</v>
      </c>
      <c r="I158" s="42" t="s">
        <v>1463</v>
      </c>
      <c r="J158" s="39" t="s">
        <v>1446</v>
      </c>
      <c r="K158" s="39" t="s">
        <v>1464</v>
      </c>
      <c r="L158" s="39" t="s">
        <v>1465</v>
      </c>
      <c r="M158" s="39" t="s">
        <v>1466</v>
      </c>
      <c r="N158" s="39" t="s">
        <v>1467</v>
      </c>
      <c r="O158" s="39" t="s">
        <v>1468</v>
      </c>
      <c r="P158" s="42" t="s">
        <v>1469</v>
      </c>
      <c r="Q158" s="42" t="s">
        <v>1470</v>
      </c>
      <c r="R158" s="39" t="s">
        <v>1471</v>
      </c>
      <c r="S158" s="39" t="s">
        <v>1472</v>
      </c>
      <c r="T158" s="42"/>
      <c r="U158" s="67"/>
      <c r="V158" s="71" t="s">
        <v>1456</v>
      </c>
      <c r="W158" s="60" t="s">
        <v>1810</v>
      </c>
      <c r="X158" s="39" t="s">
        <v>1473</v>
      </c>
      <c r="Y158" s="97">
        <v>1</v>
      </c>
      <c r="Z158" s="152" t="s">
        <v>2636</v>
      </c>
      <c r="AA158" s="97">
        <v>1</v>
      </c>
      <c r="AB158" s="97">
        <v>1</v>
      </c>
    </row>
    <row r="159" spans="1:28" ht="110.25" x14ac:dyDescent="0.25">
      <c r="A159" s="49">
        <v>141</v>
      </c>
      <c r="B159" s="39" t="s">
        <v>1474</v>
      </c>
      <c r="C159" s="42" t="s">
        <v>1420</v>
      </c>
      <c r="D159" s="39" t="s">
        <v>1475</v>
      </c>
      <c r="E159" s="42" t="s">
        <v>1460</v>
      </c>
      <c r="F159" s="39" t="s">
        <v>1423</v>
      </c>
      <c r="G159" s="42" t="s">
        <v>1476</v>
      </c>
      <c r="H159" s="39" t="s">
        <v>1477</v>
      </c>
      <c r="I159" s="42" t="s">
        <v>1478</v>
      </c>
      <c r="J159" s="39" t="s">
        <v>1479</v>
      </c>
      <c r="K159" s="39" t="s">
        <v>1480</v>
      </c>
      <c r="L159" s="39" t="s">
        <v>1481</v>
      </c>
      <c r="M159" s="39" t="s">
        <v>1482</v>
      </c>
      <c r="N159" s="39" t="s">
        <v>1483</v>
      </c>
      <c r="O159" s="39" t="s">
        <v>1468</v>
      </c>
      <c r="P159" s="42" t="s">
        <v>1484</v>
      </c>
      <c r="Q159" s="42" t="s">
        <v>1470</v>
      </c>
      <c r="R159" s="39" t="s">
        <v>1485</v>
      </c>
      <c r="S159" s="39" t="s">
        <v>1436</v>
      </c>
      <c r="T159" s="42"/>
      <c r="U159" s="67"/>
      <c r="V159" s="71" t="s">
        <v>1456</v>
      </c>
      <c r="W159" s="60" t="s">
        <v>1811</v>
      </c>
      <c r="X159" s="39" t="s">
        <v>1473</v>
      </c>
      <c r="Y159" s="97">
        <v>1</v>
      </c>
      <c r="Z159" s="152" t="s">
        <v>2637</v>
      </c>
      <c r="AA159" s="97">
        <v>1</v>
      </c>
      <c r="AB159" s="97">
        <v>1</v>
      </c>
    </row>
    <row r="160" spans="1:28" ht="141.75" x14ac:dyDescent="0.25">
      <c r="A160" s="49">
        <v>142</v>
      </c>
      <c r="B160" s="39" t="s">
        <v>1486</v>
      </c>
      <c r="C160" s="42" t="s">
        <v>1420</v>
      </c>
      <c r="D160" s="39" t="s">
        <v>1487</v>
      </c>
      <c r="E160" s="42" t="s">
        <v>1460</v>
      </c>
      <c r="F160" s="39" t="s">
        <v>1423</v>
      </c>
      <c r="G160" s="42" t="s">
        <v>1488</v>
      </c>
      <c r="H160" s="39" t="s">
        <v>1489</v>
      </c>
      <c r="I160" s="42" t="s">
        <v>1490</v>
      </c>
      <c r="J160" s="39" t="s">
        <v>1491</v>
      </c>
      <c r="K160" s="39" t="s">
        <v>1492</v>
      </c>
      <c r="L160" s="39" t="s">
        <v>1493</v>
      </c>
      <c r="M160" s="39" t="s">
        <v>1494</v>
      </c>
      <c r="N160" s="39" t="s">
        <v>1495</v>
      </c>
      <c r="O160" s="39" t="s">
        <v>1496</v>
      </c>
      <c r="P160" s="42" t="s">
        <v>276</v>
      </c>
      <c r="Q160" s="42" t="s">
        <v>1470</v>
      </c>
      <c r="R160" s="39" t="s">
        <v>1485</v>
      </c>
      <c r="S160" s="39" t="s">
        <v>1436</v>
      </c>
      <c r="T160" s="42"/>
      <c r="U160" s="67"/>
      <c r="V160" s="71" t="s">
        <v>1456</v>
      </c>
      <c r="W160" s="60" t="s">
        <v>1812</v>
      </c>
      <c r="X160" s="39" t="s">
        <v>1473</v>
      </c>
      <c r="Y160" s="97">
        <v>1</v>
      </c>
      <c r="Z160" s="152" t="s">
        <v>2638</v>
      </c>
      <c r="AA160" s="97">
        <v>1</v>
      </c>
      <c r="AB160" s="97">
        <v>1</v>
      </c>
    </row>
    <row r="161" spans="1:28" ht="110.25" x14ac:dyDescent="0.25">
      <c r="A161" s="49">
        <v>143</v>
      </c>
      <c r="B161" s="39" t="s">
        <v>1497</v>
      </c>
      <c r="C161" s="42" t="s">
        <v>1420</v>
      </c>
      <c r="D161" s="39" t="s">
        <v>1498</v>
      </c>
      <c r="E161" s="42" t="s">
        <v>1499</v>
      </c>
      <c r="F161" s="39" t="s">
        <v>1423</v>
      </c>
      <c r="G161" s="42" t="s">
        <v>1500</v>
      </c>
      <c r="H161" s="39" t="s">
        <v>1501</v>
      </c>
      <c r="I161" s="42" t="s">
        <v>1478</v>
      </c>
      <c r="J161" s="39" t="s">
        <v>1502</v>
      </c>
      <c r="K161" s="39" t="s">
        <v>1503</v>
      </c>
      <c r="L161" s="39" t="s">
        <v>1504</v>
      </c>
      <c r="M161" s="39" t="s">
        <v>1505</v>
      </c>
      <c r="N161" s="39" t="s">
        <v>1506</v>
      </c>
      <c r="O161" s="39" t="s">
        <v>1507</v>
      </c>
      <c r="P161" s="42" t="s">
        <v>1508</v>
      </c>
      <c r="Q161" s="42" t="s">
        <v>634</v>
      </c>
      <c r="R161" s="39" t="s">
        <v>1485</v>
      </c>
      <c r="S161" s="39" t="s">
        <v>1509</v>
      </c>
      <c r="T161" s="42" t="s">
        <v>1437</v>
      </c>
      <c r="U161" s="42" t="s">
        <v>1510</v>
      </c>
      <c r="V161" s="71" t="s">
        <v>1456</v>
      </c>
      <c r="W161" s="60" t="s">
        <v>1813</v>
      </c>
      <c r="X161" s="39" t="s">
        <v>1473</v>
      </c>
      <c r="Y161" s="97">
        <v>1</v>
      </c>
      <c r="Z161" s="152" t="s">
        <v>2639</v>
      </c>
      <c r="AA161" s="97">
        <v>1</v>
      </c>
      <c r="AB161" s="97">
        <v>1</v>
      </c>
    </row>
    <row r="162" spans="1:28" ht="110.25" x14ac:dyDescent="0.25">
      <c r="A162" s="49">
        <v>144</v>
      </c>
      <c r="B162" s="39" t="s">
        <v>1511</v>
      </c>
      <c r="C162" s="42" t="s">
        <v>1420</v>
      </c>
      <c r="D162" s="39" t="s">
        <v>1512</v>
      </c>
      <c r="E162" s="42" t="s">
        <v>1460</v>
      </c>
      <c r="F162" s="39" t="s">
        <v>1423</v>
      </c>
      <c r="G162" s="42" t="s">
        <v>1513</v>
      </c>
      <c r="H162" s="39" t="s">
        <v>1514</v>
      </c>
      <c r="I162" s="42" t="s">
        <v>1478</v>
      </c>
      <c r="J162" s="39" t="s">
        <v>1515</v>
      </c>
      <c r="K162" s="39" t="s">
        <v>1516</v>
      </c>
      <c r="L162" s="39" t="s">
        <v>1517</v>
      </c>
      <c r="M162" s="39" t="s">
        <v>1518</v>
      </c>
      <c r="N162" s="39" t="s">
        <v>1519</v>
      </c>
      <c r="O162" s="39" t="s">
        <v>1468</v>
      </c>
      <c r="P162" s="42" t="s">
        <v>640</v>
      </c>
      <c r="Q162" s="42" t="s">
        <v>1470</v>
      </c>
      <c r="R162" s="39" t="s">
        <v>1520</v>
      </c>
      <c r="S162" s="39" t="s">
        <v>1521</v>
      </c>
      <c r="T162" s="42"/>
      <c r="U162" s="67"/>
      <c r="V162" s="71" t="s">
        <v>1456</v>
      </c>
      <c r="W162" s="60" t="s">
        <v>1814</v>
      </c>
      <c r="X162" s="39" t="s">
        <v>1473</v>
      </c>
      <c r="Y162" s="97">
        <v>1</v>
      </c>
      <c r="Z162" s="152" t="s">
        <v>2640</v>
      </c>
      <c r="AA162" s="97">
        <v>1</v>
      </c>
      <c r="AB162" s="97">
        <v>1</v>
      </c>
    </row>
    <row r="163" spans="1:28" ht="155.25" customHeight="1" x14ac:dyDescent="0.25">
      <c r="A163" s="49">
        <v>145</v>
      </c>
      <c r="B163" s="39" t="s">
        <v>1522</v>
      </c>
      <c r="C163" s="42" t="s">
        <v>1420</v>
      </c>
      <c r="D163" s="39" t="s">
        <v>1523</v>
      </c>
      <c r="E163" s="42" t="s">
        <v>1524</v>
      </c>
      <c r="F163" s="39" t="s">
        <v>1423</v>
      </c>
      <c r="G163" s="42" t="s">
        <v>1525</v>
      </c>
      <c r="H163" s="39" t="s">
        <v>1526</v>
      </c>
      <c r="I163" s="42" t="s">
        <v>1478</v>
      </c>
      <c r="J163" s="39" t="s">
        <v>1527</v>
      </c>
      <c r="K163" s="39" t="s">
        <v>1528</v>
      </c>
      <c r="L163" s="39" t="s">
        <v>1529</v>
      </c>
      <c r="M163" s="39" t="s">
        <v>1530</v>
      </c>
      <c r="N163" s="39"/>
      <c r="O163" s="39"/>
      <c r="P163" s="42" t="s">
        <v>646</v>
      </c>
      <c r="Q163" s="42" t="s">
        <v>165</v>
      </c>
      <c r="R163" s="39" t="s">
        <v>1531</v>
      </c>
      <c r="S163" s="39" t="s">
        <v>1532</v>
      </c>
      <c r="T163" s="42" t="s">
        <v>1437</v>
      </c>
      <c r="U163" s="42" t="s">
        <v>1510</v>
      </c>
      <c r="V163" s="58"/>
      <c r="W163" s="60" t="s">
        <v>1815</v>
      </c>
      <c r="X163" s="39" t="s">
        <v>1533</v>
      </c>
      <c r="Y163" s="97">
        <v>0.9</v>
      </c>
      <c r="Z163" s="169" t="s">
        <v>2686</v>
      </c>
      <c r="AA163" s="97">
        <v>0.75</v>
      </c>
      <c r="AB163" s="97">
        <v>0.75</v>
      </c>
    </row>
    <row r="164" spans="1:28" ht="78.75" x14ac:dyDescent="0.25">
      <c r="A164" s="49">
        <v>146</v>
      </c>
      <c r="B164" s="72" t="s">
        <v>1534</v>
      </c>
      <c r="C164" s="42" t="s">
        <v>1420</v>
      </c>
      <c r="D164" s="39" t="s">
        <v>1535</v>
      </c>
      <c r="E164" s="42" t="s">
        <v>1536</v>
      </c>
      <c r="F164" s="39" t="s">
        <v>1423</v>
      </c>
      <c r="G164" s="42" t="s">
        <v>1537</v>
      </c>
      <c r="H164" s="39" t="s">
        <v>1538</v>
      </c>
      <c r="I164" s="42" t="s">
        <v>1478</v>
      </c>
      <c r="J164" s="39" t="s">
        <v>1539</v>
      </c>
      <c r="K164" s="39" t="s">
        <v>1540</v>
      </c>
      <c r="L164" s="39" t="s">
        <v>1541</v>
      </c>
      <c r="M164" s="39" t="s">
        <v>1542</v>
      </c>
      <c r="N164" s="39"/>
      <c r="O164" s="39"/>
      <c r="P164" s="42" t="s">
        <v>165</v>
      </c>
      <c r="Q164" s="42" t="s">
        <v>442</v>
      </c>
      <c r="R164" s="39" t="s">
        <v>1543</v>
      </c>
      <c r="S164" s="39" t="s">
        <v>1532</v>
      </c>
      <c r="T164" s="42" t="s">
        <v>1437</v>
      </c>
      <c r="U164" s="42" t="s">
        <v>1510</v>
      </c>
      <c r="V164" s="58"/>
      <c r="W164" s="60" t="s">
        <v>1816</v>
      </c>
      <c r="X164" s="39" t="s">
        <v>1544</v>
      </c>
      <c r="Y164" s="97">
        <v>0</v>
      </c>
      <c r="Z164" s="152" t="s">
        <v>2633</v>
      </c>
      <c r="AA164" s="97">
        <v>0</v>
      </c>
      <c r="AB164" s="97">
        <v>0</v>
      </c>
    </row>
    <row r="165" spans="1:28" ht="117" customHeight="1" x14ac:dyDescent="0.25">
      <c r="A165" s="49">
        <v>147</v>
      </c>
      <c r="B165" s="39" t="s">
        <v>1545</v>
      </c>
      <c r="C165" s="42" t="s">
        <v>1420</v>
      </c>
      <c r="D165" s="39" t="s">
        <v>1546</v>
      </c>
      <c r="E165" s="42" t="s">
        <v>1460</v>
      </c>
      <c r="F165" s="39" t="s">
        <v>1423</v>
      </c>
      <c r="G165" s="42" t="s">
        <v>1547</v>
      </c>
      <c r="H165" s="39" t="s">
        <v>1548</v>
      </c>
      <c r="I165" s="42" t="s">
        <v>1478</v>
      </c>
      <c r="J165" s="39" t="s">
        <v>1549</v>
      </c>
      <c r="K165" s="39" t="s">
        <v>1550</v>
      </c>
      <c r="L165" s="39" t="s">
        <v>1551</v>
      </c>
      <c r="M165" s="39" t="s">
        <v>1552</v>
      </c>
      <c r="N165" s="39" t="s">
        <v>1553</v>
      </c>
      <c r="O165" s="39" t="s">
        <v>1554</v>
      </c>
      <c r="P165" s="42" t="s">
        <v>646</v>
      </c>
      <c r="Q165" s="42" t="s">
        <v>442</v>
      </c>
      <c r="R165" s="39" t="s">
        <v>1555</v>
      </c>
      <c r="S165" s="39" t="s">
        <v>1556</v>
      </c>
      <c r="T165" s="42"/>
      <c r="U165" s="42" t="s">
        <v>1510</v>
      </c>
      <c r="V165" s="58"/>
      <c r="W165" s="60" t="s">
        <v>1817</v>
      </c>
      <c r="X165" s="39" t="s">
        <v>1557</v>
      </c>
      <c r="Y165" s="97">
        <v>1</v>
      </c>
      <c r="Z165" s="152" t="s">
        <v>2634</v>
      </c>
      <c r="AA165" s="97">
        <v>1</v>
      </c>
      <c r="AB165" s="97">
        <v>1</v>
      </c>
    </row>
    <row r="166" spans="1:28" ht="189" customHeight="1" x14ac:dyDescent="0.25">
      <c r="A166" s="49">
        <v>148</v>
      </c>
      <c r="B166" s="39" t="s">
        <v>1558</v>
      </c>
      <c r="C166" s="42" t="s">
        <v>1420</v>
      </c>
      <c r="D166" s="39" t="s">
        <v>1559</v>
      </c>
      <c r="E166" s="42" t="s">
        <v>1560</v>
      </c>
      <c r="F166" s="39" t="s">
        <v>1423</v>
      </c>
      <c r="G166" s="42" t="s">
        <v>1561</v>
      </c>
      <c r="H166" s="39" t="s">
        <v>1562</v>
      </c>
      <c r="I166" s="42" t="s">
        <v>1478</v>
      </c>
      <c r="J166" s="39" t="s">
        <v>1563</v>
      </c>
      <c r="K166" s="39" t="s">
        <v>1564</v>
      </c>
      <c r="L166" s="39"/>
      <c r="M166" s="39"/>
      <c r="N166" s="39"/>
      <c r="O166" s="39"/>
      <c r="P166" s="42" t="s">
        <v>442</v>
      </c>
      <c r="Q166" s="42" t="s">
        <v>646</v>
      </c>
      <c r="R166" s="39" t="s">
        <v>1555</v>
      </c>
      <c r="S166" s="39" t="s">
        <v>1565</v>
      </c>
      <c r="T166" s="42" t="s">
        <v>1566</v>
      </c>
      <c r="U166" s="42" t="s">
        <v>1510</v>
      </c>
      <c r="V166" s="58"/>
      <c r="W166" s="60" t="s">
        <v>1818</v>
      </c>
      <c r="X166" s="39" t="s">
        <v>1567</v>
      </c>
      <c r="Y166" s="97">
        <v>1</v>
      </c>
      <c r="Z166" s="152" t="s">
        <v>2632</v>
      </c>
      <c r="AA166" s="97">
        <v>1</v>
      </c>
      <c r="AB166" s="97">
        <v>1</v>
      </c>
    </row>
    <row r="167" spans="1:28" ht="93.75" customHeight="1" x14ac:dyDescent="0.25">
      <c r="A167" s="49">
        <v>149</v>
      </c>
      <c r="B167" s="39" t="s">
        <v>1568</v>
      </c>
      <c r="C167" s="42" t="s">
        <v>1420</v>
      </c>
      <c r="D167" s="39" t="s">
        <v>1569</v>
      </c>
      <c r="E167" s="42" t="s">
        <v>1530</v>
      </c>
      <c r="F167" s="39" t="s">
        <v>1423</v>
      </c>
      <c r="G167" s="42" t="s">
        <v>1570</v>
      </c>
      <c r="H167" s="39" t="s">
        <v>1571</v>
      </c>
      <c r="I167" s="42" t="s">
        <v>1478</v>
      </c>
      <c r="J167" s="39" t="s">
        <v>1572</v>
      </c>
      <c r="K167" s="39" t="s">
        <v>1530</v>
      </c>
      <c r="L167" s="39"/>
      <c r="M167" s="39"/>
      <c r="N167" s="39"/>
      <c r="O167" s="39"/>
      <c r="P167" s="42" t="s">
        <v>1573</v>
      </c>
      <c r="Q167" s="42" t="s">
        <v>1574</v>
      </c>
      <c r="R167" s="39" t="s">
        <v>1575</v>
      </c>
      <c r="S167" s="39" t="s">
        <v>1532</v>
      </c>
      <c r="T167" s="42" t="s">
        <v>1437</v>
      </c>
      <c r="U167" s="42" t="s">
        <v>1510</v>
      </c>
      <c r="V167" s="71" t="s">
        <v>1576</v>
      </c>
      <c r="W167" s="60" t="s">
        <v>1819</v>
      </c>
      <c r="X167" s="39" t="s">
        <v>1577</v>
      </c>
      <c r="Y167" s="97">
        <v>0.1</v>
      </c>
      <c r="Z167" s="152" t="s">
        <v>2452</v>
      </c>
      <c r="AA167" s="97">
        <v>0.1</v>
      </c>
      <c r="AB167" s="97">
        <v>0.1</v>
      </c>
    </row>
    <row r="168" spans="1:28" ht="141.75" x14ac:dyDescent="0.25">
      <c r="A168" s="49">
        <v>150</v>
      </c>
      <c r="B168" s="39" t="s">
        <v>1578</v>
      </c>
      <c r="C168" s="42" t="s">
        <v>1579</v>
      </c>
      <c r="D168" s="39" t="s">
        <v>1580</v>
      </c>
      <c r="E168" s="42" t="s">
        <v>1581</v>
      </c>
      <c r="F168" s="39" t="s">
        <v>1582</v>
      </c>
      <c r="G168" s="42" t="s">
        <v>1583</v>
      </c>
      <c r="H168" s="39" t="s">
        <v>1584</v>
      </c>
      <c r="I168" s="42" t="s">
        <v>1585</v>
      </c>
      <c r="J168" s="39" t="s">
        <v>1586</v>
      </c>
      <c r="K168" s="39" t="s">
        <v>1587</v>
      </c>
      <c r="L168" s="39" t="s">
        <v>1588</v>
      </c>
      <c r="M168" s="39" t="s">
        <v>1589</v>
      </c>
      <c r="N168" s="39"/>
      <c r="O168" s="39"/>
      <c r="P168" s="42" t="s">
        <v>1590</v>
      </c>
      <c r="Q168" s="42"/>
      <c r="R168" s="39" t="s">
        <v>1591</v>
      </c>
      <c r="S168" s="39" t="s">
        <v>1592</v>
      </c>
      <c r="T168" s="42" t="s">
        <v>1593</v>
      </c>
      <c r="U168" s="67"/>
      <c r="V168" s="62" t="s">
        <v>1594</v>
      </c>
      <c r="W168" s="47"/>
      <c r="X168" s="114" t="s">
        <v>2453</v>
      </c>
      <c r="Y168" s="96">
        <v>1</v>
      </c>
      <c r="Z168" s="122" t="s">
        <v>2598</v>
      </c>
      <c r="AA168" s="96">
        <v>1</v>
      </c>
      <c r="AB168" s="96">
        <v>1</v>
      </c>
    </row>
    <row r="169" spans="1:28" ht="137.25" customHeight="1" x14ac:dyDescent="0.25">
      <c r="A169" s="49">
        <v>151</v>
      </c>
      <c r="B169" s="39" t="s">
        <v>1595</v>
      </c>
      <c r="C169" s="42" t="s">
        <v>1596</v>
      </c>
      <c r="D169" s="39" t="s">
        <v>1597</v>
      </c>
      <c r="E169" s="42" t="s">
        <v>1598</v>
      </c>
      <c r="F169" s="39" t="s">
        <v>1582</v>
      </c>
      <c r="G169" s="42" t="s">
        <v>1599</v>
      </c>
      <c r="H169" s="39" t="s">
        <v>1600</v>
      </c>
      <c r="I169" s="42" t="s">
        <v>1601</v>
      </c>
      <c r="J169" s="39" t="s">
        <v>1602</v>
      </c>
      <c r="K169" s="39" t="s">
        <v>1603</v>
      </c>
      <c r="L169" s="39" t="s">
        <v>1604</v>
      </c>
      <c r="M169" s="39" t="s">
        <v>1605</v>
      </c>
      <c r="N169" s="39" t="s">
        <v>2454</v>
      </c>
      <c r="O169" s="39"/>
      <c r="P169" s="42" t="s">
        <v>1606</v>
      </c>
      <c r="Q169" s="42" t="s">
        <v>1607</v>
      </c>
      <c r="R169" s="39" t="s">
        <v>1608</v>
      </c>
      <c r="S169" s="39"/>
      <c r="T169" s="42" t="s">
        <v>2455</v>
      </c>
      <c r="U169" s="61" t="s">
        <v>974</v>
      </c>
      <c r="V169" s="62" t="s">
        <v>1609</v>
      </c>
      <c r="W169" s="47"/>
      <c r="X169" s="39" t="s">
        <v>2456</v>
      </c>
      <c r="Y169" s="96">
        <v>1</v>
      </c>
      <c r="Z169" s="46"/>
      <c r="AA169" s="96">
        <v>1</v>
      </c>
      <c r="AB169" s="96">
        <v>1</v>
      </c>
    </row>
    <row r="170" spans="1:28" ht="141.75" x14ac:dyDescent="0.25">
      <c r="A170" s="49">
        <v>152</v>
      </c>
      <c r="B170" s="39" t="s">
        <v>1610</v>
      </c>
      <c r="C170" s="42" t="s">
        <v>1611</v>
      </c>
      <c r="D170" s="39" t="s">
        <v>1612</v>
      </c>
      <c r="E170" s="42" t="s">
        <v>1613</v>
      </c>
      <c r="F170" s="39" t="s">
        <v>1582</v>
      </c>
      <c r="G170" s="42" t="s">
        <v>1614</v>
      </c>
      <c r="H170" s="39" t="s">
        <v>1615</v>
      </c>
      <c r="I170" s="42" t="s">
        <v>1616</v>
      </c>
      <c r="J170" s="39" t="s">
        <v>1617</v>
      </c>
      <c r="K170" s="39" t="s">
        <v>1618</v>
      </c>
      <c r="L170" s="39" t="s">
        <v>1619</v>
      </c>
      <c r="M170" s="39" t="s">
        <v>1620</v>
      </c>
      <c r="N170" s="39"/>
      <c r="O170" s="39"/>
      <c r="P170" s="42" t="s">
        <v>1621</v>
      </c>
      <c r="Q170" s="42" t="s">
        <v>1622</v>
      </c>
      <c r="R170" s="39" t="s">
        <v>1623</v>
      </c>
      <c r="S170" s="39" t="s">
        <v>1592</v>
      </c>
      <c r="T170" s="42">
        <v>0</v>
      </c>
      <c r="U170" s="67"/>
      <c r="V170" s="62" t="s">
        <v>1624</v>
      </c>
      <c r="W170" s="47"/>
      <c r="X170" s="39" t="s">
        <v>2457</v>
      </c>
      <c r="Y170" s="96">
        <v>1</v>
      </c>
      <c r="Z170" s="38"/>
      <c r="AA170" s="96">
        <v>1</v>
      </c>
      <c r="AB170" s="96">
        <v>1</v>
      </c>
    </row>
    <row r="171" spans="1:28" ht="204.75" x14ac:dyDescent="0.25">
      <c r="A171" s="49">
        <v>153</v>
      </c>
      <c r="B171" s="39" t="s">
        <v>1625</v>
      </c>
      <c r="C171" s="42" t="s">
        <v>1626</v>
      </c>
      <c r="D171" s="39" t="s">
        <v>1627</v>
      </c>
      <c r="E171" s="42" t="s">
        <v>1628</v>
      </c>
      <c r="F171" s="39" t="s">
        <v>1582</v>
      </c>
      <c r="G171" s="42" t="s">
        <v>1629</v>
      </c>
      <c r="H171" s="39" t="s">
        <v>1630</v>
      </c>
      <c r="I171" s="42" t="s">
        <v>1631</v>
      </c>
      <c r="J171" s="42" t="s">
        <v>1632</v>
      </c>
      <c r="K171" s="39" t="s">
        <v>1633</v>
      </c>
      <c r="L171" s="39" t="s">
        <v>1634</v>
      </c>
      <c r="M171" s="39" t="s">
        <v>1635</v>
      </c>
      <c r="N171" s="39"/>
      <c r="O171" s="39"/>
      <c r="P171" s="42" t="s">
        <v>1636</v>
      </c>
      <c r="Q171" s="42" t="s">
        <v>1637</v>
      </c>
      <c r="R171" s="39" t="s">
        <v>1638</v>
      </c>
      <c r="S171" s="39" t="s">
        <v>1639</v>
      </c>
      <c r="T171" s="42">
        <v>0</v>
      </c>
      <c r="U171" s="67"/>
      <c r="V171" s="63" t="s">
        <v>2458</v>
      </c>
      <c r="W171" s="47"/>
      <c r="X171" s="39" t="s">
        <v>2459</v>
      </c>
      <c r="Y171" s="95">
        <v>1</v>
      </c>
      <c r="Z171" s="38"/>
      <c r="AA171" s="95">
        <v>1</v>
      </c>
      <c r="AB171" s="95">
        <v>1</v>
      </c>
    </row>
    <row r="172" spans="1:28" ht="220.5" x14ac:dyDescent="0.25">
      <c r="A172" s="49">
        <v>154</v>
      </c>
      <c r="B172" s="39" t="s">
        <v>1640</v>
      </c>
      <c r="C172" s="42" t="s">
        <v>1641</v>
      </c>
      <c r="D172" s="39" t="s">
        <v>1642</v>
      </c>
      <c r="E172" s="42" t="s">
        <v>1643</v>
      </c>
      <c r="F172" s="39" t="s">
        <v>1582</v>
      </c>
      <c r="G172" s="42" t="s">
        <v>1644</v>
      </c>
      <c r="H172" s="39" t="s">
        <v>1645</v>
      </c>
      <c r="I172" s="42" t="s">
        <v>1616</v>
      </c>
      <c r="J172" s="42" t="s">
        <v>1646</v>
      </c>
      <c r="K172" s="39" t="s">
        <v>1647</v>
      </c>
      <c r="L172" s="39" t="s">
        <v>1648</v>
      </c>
      <c r="M172" s="39" t="s">
        <v>1649</v>
      </c>
      <c r="N172" s="39"/>
      <c r="O172" s="39"/>
      <c r="P172" s="42" t="s">
        <v>1650</v>
      </c>
      <c r="Q172" s="42" t="s">
        <v>1651</v>
      </c>
      <c r="R172" s="42" t="s">
        <v>1652</v>
      </c>
      <c r="S172" s="39" t="s">
        <v>1653</v>
      </c>
      <c r="T172" s="42">
        <v>0</v>
      </c>
      <c r="U172" s="67"/>
      <c r="V172" s="63" t="s">
        <v>2458</v>
      </c>
      <c r="W172" s="47"/>
      <c r="X172" s="39" t="s">
        <v>2460</v>
      </c>
      <c r="Y172" s="95">
        <v>1</v>
      </c>
      <c r="Z172" s="38"/>
      <c r="AA172" s="95">
        <v>1</v>
      </c>
      <c r="AB172" s="95">
        <v>1</v>
      </c>
    </row>
    <row r="173" spans="1:28" ht="94.5" x14ac:dyDescent="0.25">
      <c r="A173" s="49">
        <v>155</v>
      </c>
      <c r="B173" s="39" t="s">
        <v>1654</v>
      </c>
      <c r="C173" s="42" t="s">
        <v>1655</v>
      </c>
      <c r="D173" s="42" t="s">
        <v>710</v>
      </c>
      <c r="E173" s="42" t="s">
        <v>1656</v>
      </c>
      <c r="F173" s="123" t="s">
        <v>1582</v>
      </c>
      <c r="G173" s="39" t="s">
        <v>1657</v>
      </c>
      <c r="H173" s="39" t="s">
        <v>1658</v>
      </c>
      <c r="I173" s="42" t="s">
        <v>1631</v>
      </c>
      <c r="J173" s="39" t="s">
        <v>1659</v>
      </c>
      <c r="K173" s="39" t="s">
        <v>1660</v>
      </c>
      <c r="L173" s="39" t="s">
        <v>1661</v>
      </c>
      <c r="M173" s="39" t="s">
        <v>1662</v>
      </c>
      <c r="N173" s="39"/>
      <c r="O173" s="39"/>
      <c r="P173" s="42" t="s">
        <v>1663</v>
      </c>
      <c r="Q173" s="42" t="s">
        <v>1664</v>
      </c>
      <c r="R173" s="39" t="s">
        <v>1665</v>
      </c>
      <c r="S173" s="39" t="s">
        <v>1666</v>
      </c>
      <c r="T173" s="42">
        <v>0</v>
      </c>
      <c r="U173" s="67"/>
      <c r="V173" s="63">
        <v>45275</v>
      </c>
      <c r="W173" s="47"/>
      <c r="X173" s="39" t="s">
        <v>2461</v>
      </c>
      <c r="Y173" s="95">
        <v>1</v>
      </c>
      <c r="Z173" s="38"/>
      <c r="AA173" s="95">
        <v>1</v>
      </c>
      <c r="AB173" s="95">
        <v>1</v>
      </c>
    </row>
    <row r="174" spans="1:28" ht="204.75" x14ac:dyDescent="0.25">
      <c r="A174" s="49">
        <v>156</v>
      </c>
      <c r="B174" s="39" t="s">
        <v>1667</v>
      </c>
      <c r="C174" s="42" t="s">
        <v>1668</v>
      </c>
      <c r="D174" s="42" t="s">
        <v>1669</v>
      </c>
      <c r="E174" s="42" t="s">
        <v>1670</v>
      </c>
      <c r="F174" s="39" t="s">
        <v>1582</v>
      </c>
      <c r="G174" s="39" t="s">
        <v>1671</v>
      </c>
      <c r="H174" s="39" t="s">
        <v>1672</v>
      </c>
      <c r="I174" s="42" t="s">
        <v>1673</v>
      </c>
      <c r="J174" s="39" t="s">
        <v>1674</v>
      </c>
      <c r="K174" s="39" t="s">
        <v>1675</v>
      </c>
      <c r="L174" s="39" t="s">
        <v>1676</v>
      </c>
      <c r="M174" s="39" t="s">
        <v>1677</v>
      </c>
      <c r="N174" s="39"/>
      <c r="O174" s="39"/>
      <c r="P174" s="42" t="s">
        <v>1678</v>
      </c>
      <c r="Q174" s="42"/>
      <c r="R174" s="39"/>
      <c r="S174" s="39"/>
      <c r="T174" s="42">
        <v>0</v>
      </c>
      <c r="U174" s="73">
        <v>45191</v>
      </c>
      <c r="V174" s="63">
        <v>45275</v>
      </c>
      <c r="W174" s="47"/>
      <c r="X174" s="39" t="s">
        <v>2462</v>
      </c>
      <c r="Y174" s="95">
        <v>1</v>
      </c>
      <c r="Z174" s="38"/>
      <c r="AA174" s="95">
        <v>1</v>
      </c>
      <c r="AB174" s="95">
        <v>1</v>
      </c>
    </row>
    <row r="175" spans="1:28" ht="409.35" customHeight="1" x14ac:dyDescent="0.25">
      <c r="A175" s="49">
        <v>157</v>
      </c>
      <c r="B175" s="39" t="s">
        <v>2463</v>
      </c>
      <c r="C175" s="42" t="s">
        <v>1679</v>
      </c>
      <c r="D175" s="39" t="s">
        <v>1680</v>
      </c>
      <c r="E175" s="42" t="s">
        <v>1681</v>
      </c>
      <c r="F175" s="39" t="s">
        <v>1582</v>
      </c>
      <c r="G175" s="42" t="s">
        <v>1682</v>
      </c>
      <c r="H175" s="39" t="s">
        <v>1683</v>
      </c>
      <c r="I175" s="42" t="s">
        <v>1684</v>
      </c>
      <c r="J175" s="39" t="s">
        <v>1685</v>
      </c>
      <c r="K175" s="39" t="s">
        <v>1686</v>
      </c>
      <c r="L175" s="39"/>
      <c r="M175" s="39"/>
      <c r="N175" s="39"/>
      <c r="O175" s="39"/>
      <c r="P175" s="42" t="s">
        <v>1687</v>
      </c>
      <c r="Q175" s="42"/>
      <c r="R175" s="39"/>
      <c r="S175" s="39"/>
      <c r="T175" s="42">
        <v>0</v>
      </c>
      <c r="U175" s="64">
        <v>45185</v>
      </c>
      <c r="V175" s="63">
        <v>45275</v>
      </c>
      <c r="W175" s="47"/>
      <c r="X175" s="39" t="s">
        <v>2464</v>
      </c>
      <c r="Y175" s="95">
        <v>0.85</v>
      </c>
      <c r="Z175" s="154" t="s">
        <v>2657</v>
      </c>
      <c r="AA175" s="95">
        <v>0.85</v>
      </c>
      <c r="AB175" s="95">
        <v>0.85</v>
      </c>
    </row>
    <row r="176" spans="1:28" ht="409.5" x14ac:dyDescent="0.25">
      <c r="A176" s="49">
        <v>158</v>
      </c>
      <c r="B176" s="39" t="s">
        <v>1688</v>
      </c>
      <c r="C176" s="42" t="s">
        <v>1689</v>
      </c>
      <c r="D176" s="39" t="s">
        <v>1690</v>
      </c>
      <c r="E176" s="42" t="s">
        <v>1691</v>
      </c>
      <c r="F176" s="39" t="s">
        <v>1582</v>
      </c>
      <c r="G176" s="42" t="s">
        <v>1692</v>
      </c>
      <c r="H176" s="39" t="s">
        <v>1693</v>
      </c>
      <c r="I176" s="42" t="s">
        <v>1694</v>
      </c>
      <c r="J176" s="39" t="s">
        <v>1695</v>
      </c>
      <c r="K176" s="39" t="s">
        <v>1696</v>
      </c>
      <c r="L176" s="39"/>
      <c r="M176" s="39"/>
      <c r="N176" s="39"/>
      <c r="O176" s="39"/>
      <c r="P176" s="42" t="s">
        <v>1697</v>
      </c>
      <c r="Q176" s="42" t="s">
        <v>1698</v>
      </c>
      <c r="R176" s="39" t="s">
        <v>1699</v>
      </c>
      <c r="S176" s="39" t="s">
        <v>1700</v>
      </c>
      <c r="T176" s="42"/>
      <c r="U176" s="67"/>
      <c r="V176" s="63">
        <v>45275</v>
      </c>
      <c r="W176" s="47"/>
      <c r="X176" s="39" t="s">
        <v>2465</v>
      </c>
      <c r="Y176" s="95">
        <v>0.92</v>
      </c>
      <c r="Z176" s="155" t="s">
        <v>2658</v>
      </c>
      <c r="AA176" s="95">
        <v>0.92</v>
      </c>
      <c r="AB176" s="95">
        <v>0.92</v>
      </c>
    </row>
    <row r="177" spans="1:28" ht="189" x14ac:dyDescent="0.25">
      <c r="A177" s="49">
        <v>159</v>
      </c>
      <c r="B177" s="39" t="s">
        <v>1701</v>
      </c>
      <c r="C177" s="39" t="s">
        <v>725</v>
      </c>
      <c r="D177" s="39" t="s">
        <v>1702</v>
      </c>
      <c r="E177" s="39" t="s">
        <v>1703</v>
      </c>
      <c r="F177" s="39" t="s">
        <v>1582</v>
      </c>
      <c r="G177" s="42" t="s">
        <v>1704</v>
      </c>
      <c r="H177" s="39" t="s">
        <v>1579</v>
      </c>
      <c r="I177" s="42" t="s">
        <v>1705</v>
      </c>
      <c r="J177" s="39" t="s">
        <v>1706</v>
      </c>
      <c r="K177" s="39" t="s">
        <v>1707</v>
      </c>
      <c r="L177" s="39" t="s">
        <v>1708</v>
      </c>
      <c r="M177" s="39" t="s">
        <v>1709</v>
      </c>
      <c r="N177" s="39" t="s">
        <v>1710</v>
      </c>
      <c r="O177" s="39" t="s">
        <v>1711</v>
      </c>
      <c r="P177" s="42" t="s">
        <v>1712</v>
      </c>
      <c r="Q177" s="42" t="s">
        <v>1713</v>
      </c>
      <c r="R177" s="39" t="s">
        <v>1714</v>
      </c>
      <c r="S177" s="39" t="s">
        <v>1715</v>
      </c>
      <c r="T177" s="42"/>
      <c r="U177" s="67"/>
      <c r="V177" s="65" t="s">
        <v>2466</v>
      </c>
      <c r="W177" s="47"/>
      <c r="X177" s="39" t="s">
        <v>2467</v>
      </c>
      <c r="Y177" s="96">
        <v>1</v>
      </c>
      <c r="Z177" s="38"/>
      <c r="AA177" s="96">
        <v>1</v>
      </c>
      <c r="AB177" s="96">
        <v>1</v>
      </c>
    </row>
    <row r="178" spans="1:28" ht="94.5" x14ac:dyDescent="0.25">
      <c r="A178" s="49">
        <v>160</v>
      </c>
      <c r="B178" s="39" t="s">
        <v>1716</v>
      </c>
      <c r="C178" s="39" t="s">
        <v>1717</v>
      </c>
      <c r="D178" s="39" t="s">
        <v>1718</v>
      </c>
      <c r="E178" s="39" t="s">
        <v>730</v>
      </c>
      <c r="F178" s="39" t="s">
        <v>1582</v>
      </c>
      <c r="G178" s="42" t="s">
        <v>1719</v>
      </c>
      <c r="H178" s="39" t="s">
        <v>1720</v>
      </c>
      <c r="I178" s="42" t="s">
        <v>1721</v>
      </c>
      <c r="J178" s="39" t="s">
        <v>734</v>
      </c>
      <c r="K178" s="39"/>
      <c r="L178" s="39" t="s">
        <v>1722</v>
      </c>
      <c r="M178" s="39"/>
      <c r="N178" s="39"/>
      <c r="O178" s="39"/>
      <c r="P178" s="42" t="s">
        <v>1723</v>
      </c>
      <c r="Q178" s="42" t="s">
        <v>1724</v>
      </c>
      <c r="R178" s="39"/>
      <c r="S178" s="39"/>
      <c r="T178" s="42"/>
      <c r="U178" s="67"/>
      <c r="V178" s="63">
        <v>45163</v>
      </c>
      <c r="W178" s="47"/>
      <c r="X178" s="39" t="s">
        <v>2468</v>
      </c>
      <c r="Y178" s="95">
        <v>1</v>
      </c>
      <c r="Z178" s="38"/>
      <c r="AA178" s="95">
        <v>1</v>
      </c>
      <c r="AB178" s="95">
        <v>1</v>
      </c>
    </row>
    <row r="179" spans="1:28" ht="126" x14ac:dyDescent="0.25">
      <c r="A179" s="49">
        <v>161</v>
      </c>
      <c r="B179" s="39" t="s">
        <v>1725</v>
      </c>
      <c r="C179" s="39" t="s">
        <v>735</v>
      </c>
      <c r="D179" s="39" t="s">
        <v>1726</v>
      </c>
      <c r="E179" s="42" t="s">
        <v>1727</v>
      </c>
      <c r="F179" s="39" t="s">
        <v>1582</v>
      </c>
      <c r="G179" s="42" t="s">
        <v>1728</v>
      </c>
      <c r="H179" s="39" t="s">
        <v>1729</v>
      </c>
      <c r="I179" s="42" t="s">
        <v>1730</v>
      </c>
      <c r="J179" s="39" t="s">
        <v>1731</v>
      </c>
      <c r="K179" s="39" t="s">
        <v>1732</v>
      </c>
      <c r="L179" s="39"/>
      <c r="M179" s="39"/>
      <c r="N179" s="39"/>
      <c r="O179" s="39"/>
      <c r="P179" s="42" t="s">
        <v>1733</v>
      </c>
      <c r="Q179" s="42"/>
      <c r="R179" s="39"/>
      <c r="S179" s="39"/>
      <c r="T179" s="42"/>
      <c r="U179" s="67"/>
      <c r="V179" s="63">
        <v>45199</v>
      </c>
      <c r="W179" s="47"/>
      <c r="X179" s="39" t="s">
        <v>2469</v>
      </c>
      <c r="Y179" s="95">
        <v>1</v>
      </c>
      <c r="Z179" s="155" t="s">
        <v>2641</v>
      </c>
      <c r="AA179" s="95">
        <v>1</v>
      </c>
      <c r="AB179" s="95">
        <v>1</v>
      </c>
    </row>
    <row r="180" spans="1:28" ht="189" x14ac:dyDescent="0.25">
      <c r="A180" s="49">
        <v>162</v>
      </c>
      <c r="B180" s="39" t="s">
        <v>1734</v>
      </c>
      <c r="C180" s="42" t="s">
        <v>1735</v>
      </c>
      <c r="D180" s="39" t="s">
        <v>1736</v>
      </c>
      <c r="E180" s="42" t="s">
        <v>1737</v>
      </c>
      <c r="F180" s="39" t="s">
        <v>1068</v>
      </c>
      <c r="G180" s="42" t="s">
        <v>1738</v>
      </c>
      <c r="H180" s="39" t="s">
        <v>1739</v>
      </c>
      <c r="I180" s="42" t="s">
        <v>1071</v>
      </c>
      <c r="J180" s="39" t="s">
        <v>1740</v>
      </c>
      <c r="K180" s="39" t="s">
        <v>1741</v>
      </c>
      <c r="L180" s="39" t="s">
        <v>1742</v>
      </c>
      <c r="M180" s="39" t="s">
        <v>1743</v>
      </c>
      <c r="N180" s="39"/>
      <c r="O180" s="39"/>
      <c r="P180" s="42" t="s">
        <v>1744</v>
      </c>
      <c r="Q180" s="42" t="s">
        <v>1745</v>
      </c>
      <c r="R180" s="39" t="s">
        <v>1080</v>
      </c>
      <c r="S180" s="39" t="s">
        <v>1081</v>
      </c>
      <c r="T180" s="75">
        <v>200000000</v>
      </c>
      <c r="U180" s="67"/>
      <c r="V180" s="58" t="s">
        <v>1102</v>
      </c>
      <c r="W180" s="42" t="s">
        <v>2470</v>
      </c>
      <c r="X180" s="39" t="s">
        <v>1746</v>
      </c>
      <c r="Y180" s="143">
        <v>0.5</v>
      </c>
      <c r="Z180" s="169" t="s">
        <v>2660</v>
      </c>
      <c r="AA180" s="143">
        <v>0.3</v>
      </c>
      <c r="AB180" s="143">
        <v>0.3</v>
      </c>
    </row>
    <row r="181" spans="1:28" ht="94.5" x14ac:dyDescent="0.25">
      <c r="A181" s="49">
        <v>163</v>
      </c>
      <c r="B181" s="39" t="s">
        <v>1747</v>
      </c>
      <c r="C181" s="42" t="s">
        <v>1748</v>
      </c>
      <c r="D181" s="39" t="s">
        <v>1749</v>
      </c>
      <c r="E181" s="42" t="s">
        <v>1750</v>
      </c>
      <c r="F181" s="39" t="s">
        <v>1068</v>
      </c>
      <c r="G181" s="42" t="s">
        <v>1751</v>
      </c>
      <c r="H181" s="39" t="s">
        <v>1752</v>
      </c>
      <c r="I181" s="42" t="s">
        <v>1071</v>
      </c>
      <c r="J181" s="39" t="s">
        <v>1753</v>
      </c>
      <c r="K181" s="39" t="s">
        <v>1754</v>
      </c>
      <c r="L181" s="39" t="s">
        <v>1755</v>
      </c>
      <c r="M181" s="39" t="s">
        <v>1756</v>
      </c>
      <c r="N181" s="39" t="s">
        <v>1757</v>
      </c>
      <c r="O181" s="39" t="s">
        <v>1758</v>
      </c>
      <c r="P181" s="42" t="s">
        <v>1759</v>
      </c>
      <c r="Q181" s="42" t="s">
        <v>1760</v>
      </c>
      <c r="R181" s="39" t="s">
        <v>1080</v>
      </c>
      <c r="S181" s="39" t="s">
        <v>1081</v>
      </c>
      <c r="T181" s="42" t="s">
        <v>1761</v>
      </c>
      <c r="U181" s="67"/>
      <c r="V181" s="58" t="s">
        <v>1350</v>
      </c>
      <c r="W181" s="42" t="s">
        <v>1762</v>
      </c>
      <c r="X181" s="39" t="s">
        <v>1763</v>
      </c>
      <c r="Y181" s="97">
        <v>1</v>
      </c>
      <c r="AA181" s="97">
        <v>1</v>
      </c>
      <c r="AB181" s="97">
        <v>1</v>
      </c>
    </row>
    <row r="182" spans="1:28" ht="94.5" x14ac:dyDescent="0.25">
      <c r="A182" s="49">
        <v>164</v>
      </c>
      <c r="B182" s="39" t="s">
        <v>1064</v>
      </c>
      <c r="C182" s="42" t="s">
        <v>1065</v>
      </c>
      <c r="D182" s="39" t="s">
        <v>1066</v>
      </c>
      <c r="E182" s="42" t="s">
        <v>1067</v>
      </c>
      <c r="F182" s="39" t="s">
        <v>1068</v>
      </c>
      <c r="G182" s="42" t="s">
        <v>1069</v>
      </c>
      <c r="H182" s="39" t="s">
        <v>1070</v>
      </c>
      <c r="I182" s="42" t="s">
        <v>1071</v>
      </c>
      <c r="J182" s="39" t="s">
        <v>1072</v>
      </c>
      <c r="K182" s="39" t="s">
        <v>1073</v>
      </c>
      <c r="L182" s="39" t="s">
        <v>1074</v>
      </c>
      <c r="M182" s="39" t="s">
        <v>1075</v>
      </c>
      <c r="N182" s="39" t="s">
        <v>1076</v>
      </c>
      <c r="O182" s="39" t="s">
        <v>1077</v>
      </c>
      <c r="P182" s="42" t="s">
        <v>1078</v>
      </c>
      <c r="Q182" s="42" t="s">
        <v>1079</v>
      </c>
      <c r="R182" s="39" t="s">
        <v>1080</v>
      </c>
      <c r="S182" s="39" t="s">
        <v>1081</v>
      </c>
      <c r="T182" s="75">
        <v>118000000</v>
      </c>
      <c r="U182" s="67"/>
      <c r="V182" s="58" t="s">
        <v>2471</v>
      </c>
      <c r="W182" s="42" t="s">
        <v>1084</v>
      </c>
      <c r="X182" s="39" t="s">
        <v>1085</v>
      </c>
      <c r="Y182" s="97">
        <v>0.3</v>
      </c>
      <c r="Z182" s="157"/>
      <c r="AA182" s="97">
        <v>0.3</v>
      </c>
      <c r="AB182" s="97">
        <v>0.3</v>
      </c>
    </row>
    <row r="183" spans="1:28" ht="110.25" x14ac:dyDescent="0.25">
      <c r="A183" s="49">
        <v>165</v>
      </c>
      <c r="B183" s="39" t="s">
        <v>1764</v>
      </c>
      <c r="C183" s="42" t="s">
        <v>1065</v>
      </c>
      <c r="D183" s="39" t="s">
        <v>1765</v>
      </c>
      <c r="E183" s="42" t="s">
        <v>1766</v>
      </c>
      <c r="F183" s="39" t="s">
        <v>1068</v>
      </c>
      <c r="G183" s="42" t="s">
        <v>1767</v>
      </c>
      <c r="H183" s="39" t="s">
        <v>1768</v>
      </c>
      <c r="I183" s="42" t="s">
        <v>1071</v>
      </c>
      <c r="J183" s="39" t="s">
        <v>1769</v>
      </c>
      <c r="K183" s="39" t="s">
        <v>1770</v>
      </c>
      <c r="L183" s="39" t="s">
        <v>1771</v>
      </c>
      <c r="M183" s="39" t="s">
        <v>1772</v>
      </c>
      <c r="N183" s="39" t="s">
        <v>1773</v>
      </c>
      <c r="O183" s="39" t="s">
        <v>1774</v>
      </c>
      <c r="P183" s="42" t="s">
        <v>1775</v>
      </c>
      <c r="Q183" s="42" t="s">
        <v>1776</v>
      </c>
      <c r="R183" s="39" t="s">
        <v>1777</v>
      </c>
      <c r="S183" s="39" t="s">
        <v>1081</v>
      </c>
      <c r="T183" s="75">
        <v>30000000</v>
      </c>
      <c r="U183" s="67"/>
      <c r="V183" s="58" t="s">
        <v>1102</v>
      </c>
      <c r="W183" s="42" t="s">
        <v>1778</v>
      </c>
      <c r="X183" s="39" t="s">
        <v>1779</v>
      </c>
      <c r="Y183" s="97">
        <v>0</v>
      </c>
      <c r="Z183" s="169" t="s">
        <v>2661</v>
      </c>
      <c r="AA183" s="97">
        <v>0</v>
      </c>
      <c r="AB183" s="97">
        <v>0</v>
      </c>
    </row>
    <row r="184" spans="1:28" ht="141.75" x14ac:dyDescent="0.25">
      <c r="A184" s="49">
        <v>166</v>
      </c>
      <c r="B184" s="39" t="s">
        <v>1780</v>
      </c>
      <c r="C184" s="42" t="s">
        <v>1781</v>
      </c>
      <c r="D184" s="76" t="s">
        <v>1782</v>
      </c>
      <c r="E184" s="77" t="s">
        <v>1783</v>
      </c>
      <c r="F184" s="39" t="s">
        <v>1068</v>
      </c>
      <c r="G184" s="76" t="s">
        <v>1784</v>
      </c>
      <c r="H184" s="39" t="s">
        <v>1785</v>
      </c>
      <c r="I184" s="42" t="s">
        <v>1071</v>
      </c>
      <c r="J184" s="78" t="s">
        <v>1786</v>
      </c>
      <c r="K184" s="39" t="s">
        <v>1787</v>
      </c>
      <c r="L184" s="39" t="s">
        <v>1788</v>
      </c>
      <c r="M184" s="39" t="s">
        <v>1095</v>
      </c>
      <c r="N184" s="79" t="s">
        <v>1789</v>
      </c>
      <c r="O184" s="39" t="s">
        <v>1790</v>
      </c>
      <c r="P184" s="42" t="s">
        <v>1118</v>
      </c>
      <c r="Q184" s="42" t="s">
        <v>1119</v>
      </c>
      <c r="R184" s="39" t="s">
        <v>1100</v>
      </c>
      <c r="S184" s="39" t="s">
        <v>1101</v>
      </c>
      <c r="T184" s="75">
        <v>100000000</v>
      </c>
      <c r="U184" s="67"/>
      <c r="V184" s="58" t="s">
        <v>1791</v>
      </c>
      <c r="W184" s="42" t="s">
        <v>1792</v>
      </c>
      <c r="X184" s="39" t="s">
        <v>1120</v>
      </c>
      <c r="Y184" s="97">
        <v>1</v>
      </c>
      <c r="AA184" s="97">
        <v>1</v>
      </c>
      <c r="AB184" s="97">
        <v>1</v>
      </c>
    </row>
    <row r="185" spans="1:28" ht="180" x14ac:dyDescent="0.25">
      <c r="A185" s="49">
        <v>167</v>
      </c>
      <c r="B185" s="39" t="s">
        <v>1793</v>
      </c>
      <c r="C185" s="80" t="s">
        <v>1794</v>
      </c>
      <c r="D185" s="78" t="s">
        <v>1795</v>
      </c>
      <c r="E185" s="39" t="s">
        <v>1796</v>
      </c>
      <c r="F185" s="39" t="s">
        <v>1068</v>
      </c>
      <c r="G185" s="42" t="s">
        <v>1797</v>
      </c>
      <c r="H185" s="76" t="s">
        <v>1798</v>
      </c>
      <c r="I185" s="42" t="s">
        <v>1071</v>
      </c>
      <c r="J185" s="77" t="s">
        <v>1799</v>
      </c>
      <c r="K185" s="39" t="s">
        <v>1800</v>
      </c>
      <c r="L185" s="39" t="s">
        <v>1801</v>
      </c>
      <c r="M185" s="39" t="s">
        <v>1095</v>
      </c>
      <c r="N185" s="76" t="s">
        <v>1802</v>
      </c>
      <c r="O185" s="39" t="s">
        <v>1803</v>
      </c>
      <c r="P185" s="42" t="s">
        <v>1804</v>
      </c>
      <c r="Q185" s="42" t="s">
        <v>1805</v>
      </c>
      <c r="R185" s="39" t="s">
        <v>1806</v>
      </c>
      <c r="S185" s="39" t="s">
        <v>1101</v>
      </c>
      <c r="T185" s="75">
        <v>20000000</v>
      </c>
      <c r="U185" s="67"/>
      <c r="V185" s="58" t="s">
        <v>1102</v>
      </c>
      <c r="W185" s="42" t="s">
        <v>1807</v>
      </c>
      <c r="X185" s="39" t="s">
        <v>1808</v>
      </c>
      <c r="Y185" s="97">
        <v>1</v>
      </c>
      <c r="Z185" s="157"/>
      <c r="AA185" s="97">
        <v>1</v>
      </c>
      <c r="AB185" s="97">
        <v>0.4</v>
      </c>
    </row>
    <row r="186" spans="1:28" ht="110.25" x14ac:dyDescent="0.25">
      <c r="A186" s="49">
        <v>168</v>
      </c>
      <c r="B186" s="39" t="s">
        <v>1086</v>
      </c>
      <c r="C186" s="42" t="s">
        <v>1087</v>
      </c>
      <c r="D186" s="39" t="s">
        <v>1088</v>
      </c>
      <c r="E186" s="42" t="s">
        <v>1089</v>
      </c>
      <c r="F186" s="39" t="s">
        <v>1068</v>
      </c>
      <c r="G186" s="42" t="s">
        <v>1090</v>
      </c>
      <c r="H186" s="39" t="s">
        <v>1091</v>
      </c>
      <c r="I186" s="42" t="s">
        <v>1071</v>
      </c>
      <c r="J186" s="39" t="s">
        <v>1092</v>
      </c>
      <c r="K186" s="39" t="s">
        <v>1093</v>
      </c>
      <c r="L186" s="39" t="s">
        <v>1094</v>
      </c>
      <c r="M186" s="39" t="s">
        <v>1095</v>
      </c>
      <c r="N186" s="79" t="s">
        <v>1096</v>
      </c>
      <c r="O186" s="39" t="s">
        <v>1097</v>
      </c>
      <c r="P186" s="42" t="s">
        <v>1098</v>
      </c>
      <c r="Q186" s="42" t="s">
        <v>1099</v>
      </c>
      <c r="R186" s="39" t="s">
        <v>1100</v>
      </c>
      <c r="S186" s="39" t="s">
        <v>1101</v>
      </c>
      <c r="T186" s="75">
        <v>200000000</v>
      </c>
      <c r="U186" s="67"/>
      <c r="V186" s="58" t="s">
        <v>1102</v>
      </c>
      <c r="W186" s="42" t="s">
        <v>1103</v>
      </c>
      <c r="X186" s="39" t="s">
        <v>1104</v>
      </c>
      <c r="Y186" s="97">
        <v>1</v>
      </c>
      <c r="Z186" s="157"/>
      <c r="AA186" s="97">
        <v>1</v>
      </c>
      <c r="AB186" s="97">
        <v>0.4</v>
      </c>
    </row>
    <row r="187" spans="1:28" ht="110.25" x14ac:dyDescent="0.25">
      <c r="A187" s="49">
        <v>169</v>
      </c>
      <c r="B187" s="39" t="s">
        <v>1105</v>
      </c>
      <c r="C187" s="42" t="s">
        <v>1106</v>
      </c>
      <c r="D187" s="39" t="s">
        <v>1107</v>
      </c>
      <c r="E187" s="42" t="s">
        <v>1108</v>
      </c>
      <c r="F187" s="39" t="s">
        <v>1068</v>
      </c>
      <c r="G187" s="42" t="s">
        <v>1109</v>
      </c>
      <c r="H187" s="39" t="s">
        <v>1110</v>
      </c>
      <c r="I187" s="42" t="s">
        <v>1071</v>
      </c>
      <c r="J187" s="39" t="s">
        <v>1111</v>
      </c>
      <c r="K187" s="39" t="s">
        <v>1112</v>
      </c>
      <c r="L187" s="39" t="s">
        <v>1113</v>
      </c>
      <c r="M187" s="39" t="s">
        <v>1095</v>
      </c>
      <c r="N187" s="79" t="s">
        <v>1114</v>
      </c>
      <c r="O187" s="39" t="s">
        <v>1115</v>
      </c>
      <c r="P187" s="42" t="s">
        <v>1098</v>
      </c>
      <c r="Q187" s="42" t="s">
        <v>1099</v>
      </c>
      <c r="R187" s="39" t="s">
        <v>1100</v>
      </c>
      <c r="S187" s="39" t="s">
        <v>1101</v>
      </c>
      <c r="T187" s="75">
        <v>160000000</v>
      </c>
      <c r="U187" s="67"/>
      <c r="V187" s="58" t="s">
        <v>2472</v>
      </c>
      <c r="W187" s="42" t="s">
        <v>1116</v>
      </c>
      <c r="X187" s="39" t="s">
        <v>1117</v>
      </c>
      <c r="Y187" s="97">
        <v>1</v>
      </c>
      <c r="Z187" s="51"/>
      <c r="AA187" s="97">
        <v>1</v>
      </c>
      <c r="AB187" s="97">
        <v>1</v>
      </c>
    </row>
    <row r="188" spans="1:28" ht="74.25" customHeight="1" x14ac:dyDescent="0.25">
      <c r="A188" s="49">
        <v>170</v>
      </c>
      <c r="B188" s="39" t="s">
        <v>2473</v>
      </c>
      <c r="C188" s="42" t="s">
        <v>2474</v>
      </c>
      <c r="D188" s="39" t="s">
        <v>2475</v>
      </c>
      <c r="E188" s="42" t="s">
        <v>2476</v>
      </c>
      <c r="F188" s="39" t="s">
        <v>1068</v>
      </c>
      <c r="G188" s="42" t="s">
        <v>2477</v>
      </c>
      <c r="H188" s="39" t="s">
        <v>2478</v>
      </c>
      <c r="I188" s="42" t="s">
        <v>1071</v>
      </c>
      <c r="J188" s="39" t="s">
        <v>2479</v>
      </c>
      <c r="K188" s="39" t="s">
        <v>2480</v>
      </c>
      <c r="L188" s="39"/>
      <c r="M188" s="39"/>
      <c r="N188" s="79"/>
      <c r="O188" s="39"/>
      <c r="P188" s="42" t="s">
        <v>2481</v>
      </c>
      <c r="Q188" s="42"/>
      <c r="R188" s="39" t="s">
        <v>2482</v>
      </c>
      <c r="S188" s="39" t="s">
        <v>1101</v>
      </c>
      <c r="T188" s="75">
        <v>280000000</v>
      </c>
      <c r="U188" s="67"/>
      <c r="V188" s="58" t="s">
        <v>2483</v>
      </c>
      <c r="W188" s="42" t="s">
        <v>2484</v>
      </c>
      <c r="X188" s="39" t="s">
        <v>2485</v>
      </c>
      <c r="Y188" s="97">
        <v>1</v>
      </c>
      <c r="Z188" s="51"/>
      <c r="AA188" s="97">
        <v>1</v>
      </c>
      <c r="AB188" s="97">
        <v>1</v>
      </c>
    </row>
    <row r="189" spans="1:28" ht="94.5" x14ac:dyDescent="0.25">
      <c r="A189" s="49">
        <v>171</v>
      </c>
      <c r="B189" s="39" t="s">
        <v>2486</v>
      </c>
      <c r="C189" s="42" t="s">
        <v>1065</v>
      </c>
      <c r="D189" s="39" t="s">
        <v>2487</v>
      </c>
      <c r="E189" s="42" t="s">
        <v>2488</v>
      </c>
      <c r="F189" s="39" t="s">
        <v>1068</v>
      </c>
      <c r="G189" s="42" t="s">
        <v>2489</v>
      </c>
      <c r="H189" s="39" t="s">
        <v>2490</v>
      </c>
      <c r="I189" s="42" t="s">
        <v>1071</v>
      </c>
      <c r="J189" s="39" t="s">
        <v>2491</v>
      </c>
      <c r="K189" s="39" t="s">
        <v>2492</v>
      </c>
      <c r="L189" s="39"/>
      <c r="M189" s="39"/>
      <c r="N189" s="39"/>
      <c r="O189" s="39"/>
      <c r="P189" s="42" t="s">
        <v>2493</v>
      </c>
      <c r="Q189" s="42" t="s">
        <v>2494</v>
      </c>
      <c r="R189" s="39" t="s">
        <v>1080</v>
      </c>
      <c r="S189" s="39" t="s">
        <v>2495</v>
      </c>
      <c r="T189" s="75">
        <v>15000000</v>
      </c>
      <c r="U189" s="67"/>
      <c r="V189" s="58" t="s">
        <v>2496</v>
      </c>
      <c r="W189" s="42" t="s">
        <v>2497</v>
      </c>
      <c r="X189" s="39" t="s">
        <v>2498</v>
      </c>
      <c r="Y189" s="97">
        <v>1</v>
      </c>
      <c r="Z189" s="125" t="s">
        <v>2662</v>
      </c>
      <c r="AA189" s="97">
        <v>0</v>
      </c>
      <c r="AB189" s="97">
        <v>0</v>
      </c>
    </row>
    <row r="190" spans="1:28" ht="174" customHeight="1" x14ac:dyDescent="0.25">
      <c r="A190" s="49">
        <v>172</v>
      </c>
      <c r="B190" s="39" t="s">
        <v>2499</v>
      </c>
      <c r="C190" s="42" t="s">
        <v>2500</v>
      </c>
      <c r="D190" s="39" t="s">
        <v>2501</v>
      </c>
      <c r="E190" s="42" t="s">
        <v>2502</v>
      </c>
      <c r="F190" s="39" t="s">
        <v>1068</v>
      </c>
      <c r="G190" s="42" t="s">
        <v>2503</v>
      </c>
      <c r="H190" s="39" t="s">
        <v>2504</v>
      </c>
      <c r="I190" s="42" t="s">
        <v>1071</v>
      </c>
      <c r="J190" s="39" t="s">
        <v>2505</v>
      </c>
      <c r="K190" s="39" t="s">
        <v>2506</v>
      </c>
      <c r="L190" s="39" t="s">
        <v>2507</v>
      </c>
      <c r="M190" s="39" t="s">
        <v>1095</v>
      </c>
      <c r="N190" s="39" t="s">
        <v>2508</v>
      </c>
      <c r="O190" s="39" t="s">
        <v>2509</v>
      </c>
      <c r="P190" s="42" t="s">
        <v>2510</v>
      </c>
      <c r="Q190" s="42" t="s">
        <v>2511</v>
      </c>
      <c r="R190" s="39" t="s">
        <v>1100</v>
      </c>
      <c r="S190" s="39" t="s">
        <v>1101</v>
      </c>
      <c r="T190" s="75">
        <v>160000000</v>
      </c>
      <c r="U190" s="67"/>
      <c r="V190" s="58" t="s">
        <v>2512</v>
      </c>
      <c r="W190" s="42" t="s">
        <v>2513</v>
      </c>
      <c r="X190" s="39" t="s">
        <v>2514</v>
      </c>
      <c r="Y190" s="97">
        <v>1</v>
      </c>
      <c r="Z190" s="97"/>
      <c r="AA190" s="97">
        <v>1</v>
      </c>
      <c r="AB190" s="97">
        <v>1</v>
      </c>
    </row>
    <row r="191" spans="1:28" ht="132.75" customHeight="1" x14ac:dyDescent="0.25">
      <c r="A191" s="49">
        <v>173</v>
      </c>
      <c r="B191" s="39" t="s">
        <v>2515</v>
      </c>
      <c r="C191" s="42" t="s">
        <v>2516</v>
      </c>
      <c r="D191" s="39" t="s">
        <v>2517</v>
      </c>
      <c r="E191" s="42" t="s">
        <v>2518</v>
      </c>
      <c r="F191" s="39" t="s">
        <v>1068</v>
      </c>
      <c r="G191" s="42" t="s">
        <v>2519</v>
      </c>
      <c r="H191" s="39" t="s">
        <v>2520</v>
      </c>
      <c r="I191" s="42" t="s">
        <v>1071</v>
      </c>
      <c r="J191" s="39" t="s">
        <v>2521</v>
      </c>
      <c r="K191" s="39" t="s">
        <v>1095</v>
      </c>
      <c r="L191" s="39" t="s">
        <v>2522</v>
      </c>
      <c r="M191" s="39" t="s">
        <v>2523</v>
      </c>
      <c r="N191" s="39"/>
      <c r="O191" s="39"/>
      <c r="P191" s="42" t="s">
        <v>2524</v>
      </c>
      <c r="Q191" s="42" t="s">
        <v>2525</v>
      </c>
      <c r="R191" s="39" t="s">
        <v>1100</v>
      </c>
      <c r="S191" s="39" t="s">
        <v>1101</v>
      </c>
      <c r="T191" s="75">
        <v>12000000</v>
      </c>
      <c r="U191" s="67"/>
      <c r="V191" s="58" t="s">
        <v>2472</v>
      </c>
      <c r="W191" s="42" t="s">
        <v>2526</v>
      </c>
      <c r="X191" s="39"/>
      <c r="Y191" s="97">
        <v>1</v>
      </c>
      <c r="Z191" s="125"/>
      <c r="AA191" s="97">
        <v>1</v>
      </c>
      <c r="AB191" s="97">
        <v>1</v>
      </c>
    </row>
    <row r="192" spans="1:28" ht="110.25" x14ac:dyDescent="0.25">
      <c r="A192" s="49">
        <v>174</v>
      </c>
      <c r="B192" s="39" t="s">
        <v>2527</v>
      </c>
      <c r="C192" s="42" t="s">
        <v>2528</v>
      </c>
      <c r="D192" s="39" t="s">
        <v>2529</v>
      </c>
      <c r="E192" s="42" t="s">
        <v>2574</v>
      </c>
      <c r="F192" s="39" t="s">
        <v>1068</v>
      </c>
      <c r="G192" s="42" t="s">
        <v>2575</v>
      </c>
      <c r="H192" s="39" t="s">
        <v>2576</v>
      </c>
      <c r="I192" s="42" t="s">
        <v>1071</v>
      </c>
      <c r="J192" s="39" t="s">
        <v>2530</v>
      </c>
      <c r="K192" s="39" t="s">
        <v>1095</v>
      </c>
      <c r="L192" s="39" t="s">
        <v>2531</v>
      </c>
      <c r="M192" s="39" t="s">
        <v>2532</v>
      </c>
      <c r="N192" s="39"/>
      <c r="O192" s="39"/>
      <c r="P192" s="42" t="s">
        <v>2533</v>
      </c>
      <c r="Q192" s="42" t="s">
        <v>2534</v>
      </c>
      <c r="R192" s="39" t="s">
        <v>1100</v>
      </c>
      <c r="S192" s="39" t="s">
        <v>1101</v>
      </c>
      <c r="T192" s="75">
        <v>8000000</v>
      </c>
      <c r="U192" s="67"/>
      <c r="V192" s="58" t="s">
        <v>2472</v>
      </c>
      <c r="W192" s="42" t="s">
        <v>2535</v>
      </c>
      <c r="X192" s="39"/>
      <c r="Y192" s="97">
        <v>1</v>
      </c>
      <c r="AA192" s="97">
        <v>1</v>
      </c>
      <c r="AB192" s="97">
        <v>1</v>
      </c>
    </row>
    <row r="193" spans="1:28" ht="118.5" customHeight="1" x14ac:dyDescent="0.25">
      <c r="A193" s="49">
        <v>175</v>
      </c>
      <c r="B193" s="39" t="s">
        <v>2536</v>
      </c>
      <c r="C193" s="42" t="s">
        <v>2537</v>
      </c>
      <c r="D193" s="39" t="s">
        <v>2538</v>
      </c>
      <c r="E193" s="42" t="s">
        <v>2539</v>
      </c>
      <c r="F193" s="39" t="s">
        <v>1068</v>
      </c>
      <c r="G193" s="42" t="s">
        <v>2540</v>
      </c>
      <c r="H193" s="39" t="s">
        <v>2541</v>
      </c>
      <c r="I193" s="42" t="s">
        <v>1071</v>
      </c>
      <c r="J193" s="39" t="s">
        <v>2542</v>
      </c>
      <c r="K193" s="39" t="s">
        <v>1095</v>
      </c>
      <c r="L193" s="39" t="s">
        <v>2543</v>
      </c>
      <c r="M193" s="39" t="s">
        <v>2544</v>
      </c>
      <c r="N193" s="39"/>
      <c r="O193" s="39"/>
      <c r="P193" s="42" t="s">
        <v>2545</v>
      </c>
      <c r="Q193" s="42" t="s">
        <v>2546</v>
      </c>
      <c r="R193" s="39" t="s">
        <v>1100</v>
      </c>
      <c r="S193" s="39" t="s">
        <v>1101</v>
      </c>
      <c r="T193" s="75">
        <v>5000000</v>
      </c>
      <c r="U193" s="67"/>
      <c r="V193" s="58" t="s">
        <v>2472</v>
      </c>
      <c r="W193" s="42" t="s">
        <v>2547</v>
      </c>
      <c r="X193" s="59" t="s">
        <v>2548</v>
      </c>
      <c r="Y193" s="97">
        <v>1</v>
      </c>
      <c r="AA193" s="97">
        <v>1</v>
      </c>
      <c r="AB193" s="97">
        <v>1</v>
      </c>
    </row>
    <row r="194" spans="1:28" ht="111" thickBot="1" x14ac:dyDescent="0.3">
      <c r="A194" s="49">
        <v>176</v>
      </c>
      <c r="B194" s="39" t="s">
        <v>2549</v>
      </c>
      <c r="C194" s="42" t="s">
        <v>2550</v>
      </c>
      <c r="D194" s="39" t="s">
        <v>2551</v>
      </c>
      <c r="E194" s="42" t="s">
        <v>2552</v>
      </c>
      <c r="F194" s="39" t="s">
        <v>1068</v>
      </c>
      <c r="G194" s="42" t="s">
        <v>2553</v>
      </c>
      <c r="H194" s="39" t="s">
        <v>2554</v>
      </c>
      <c r="I194" s="42" t="s">
        <v>1071</v>
      </c>
      <c r="J194" s="39" t="s">
        <v>2555</v>
      </c>
      <c r="K194" s="39" t="s">
        <v>1095</v>
      </c>
      <c r="L194" s="39" t="s">
        <v>2556</v>
      </c>
      <c r="M194" s="39" t="s">
        <v>2557</v>
      </c>
      <c r="N194" s="39"/>
      <c r="O194" s="39"/>
      <c r="P194" s="42" t="s">
        <v>2558</v>
      </c>
      <c r="Q194" s="42" t="s">
        <v>2559</v>
      </c>
      <c r="R194" s="39" t="s">
        <v>1100</v>
      </c>
      <c r="S194" s="39" t="s">
        <v>1101</v>
      </c>
      <c r="T194" s="75">
        <v>3000000</v>
      </c>
      <c r="U194" s="67"/>
      <c r="V194" s="58" t="s">
        <v>2496</v>
      </c>
      <c r="W194" s="42" t="s">
        <v>2560</v>
      </c>
      <c r="X194" s="39" t="s">
        <v>2561</v>
      </c>
      <c r="Y194" s="144">
        <v>1</v>
      </c>
      <c r="Z194" t="s">
        <v>2663</v>
      </c>
      <c r="AA194" s="51">
        <v>0</v>
      </c>
      <c r="AB194" s="51">
        <v>0</v>
      </c>
    </row>
    <row r="195" spans="1:28" ht="141" customHeight="1" thickBot="1" x14ac:dyDescent="0.3">
      <c r="A195" s="98">
        <v>177</v>
      </c>
      <c r="B195" s="99" t="s">
        <v>2562</v>
      </c>
      <c r="C195" s="100" t="s">
        <v>2563</v>
      </c>
      <c r="D195" s="99" t="s">
        <v>2564</v>
      </c>
      <c r="E195" s="100" t="s">
        <v>2565</v>
      </c>
      <c r="F195" s="99" t="s">
        <v>1068</v>
      </c>
      <c r="G195" s="100" t="s">
        <v>2566</v>
      </c>
      <c r="H195" s="99" t="s">
        <v>2567</v>
      </c>
      <c r="I195" s="100" t="s">
        <v>1071</v>
      </c>
      <c r="J195" s="99" t="s">
        <v>2568</v>
      </c>
      <c r="K195" s="99" t="s">
        <v>1095</v>
      </c>
      <c r="L195" s="99" t="s">
        <v>2569</v>
      </c>
      <c r="M195" s="99" t="s">
        <v>2570</v>
      </c>
      <c r="N195" s="99"/>
      <c r="O195" s="99"/>
      <c r="P195" s="100" t="s">
        <v>2571</v>
      </c>
      <c r="Q195" s="100" t="s">
        <v>2546</v>
      </c>
      <c r="R195" s="99" t="s">
        <v>1100</v>
      </c>
      <c r="S195" s="99" t="s">
        <v>1101</v>
      </c>
      <c r="T195" s="101">
        <v>20000000</v>
      </c>
      <c r="U195" s="102"/>
      <c r="V195" s="103" t="s">
        <v>2496</v>
      </c>
      <c r="W195" s="104" t="s">
        <v>2572</v>
      </c>
      <c r="X195" s="99" t="s">
        <v>2573</v>
      </c>
      <c r="Y195" s="144">
        <v>1</v>
      </c>
      <c r="AA195" s="144">
        <v>1</v>
      </c>
      <c r="AB195" s="144">
        <v>1</v>
      </c>
    </row>
    <row r="196" spans="1:28" ht="111" thickBot="1" x14ac:dyDescent="0.3">
      <c r="A196" s="105">
        <f t="shared" ref="A196:A197" si="0">A195+1</f>
        <v>178</v>
      </c>
      <c r="B196" s="74" t="s">
        <v>1051</v>
      </c>
      <c r="C196" s="42" t="s">
        <v>1003</v>
      </c>
      <c r="D196" s="39" t="s">
        <v>1052</v>
      </c>
      <c r="E196" s="42" t="s">
        <v>1053</v>
      </c>
      <c r="F196" s="99" t="s">
        <v>1068</v>
      </c>
      <c r="G196" s="42" t="s">
        <v>1054</v>
      </c>
      <c r="H196" s="39" t="s">
        <v>1055</v>
      </c>
      <c r="I196" s="42" t="s">
        <v>997</v>
      </c>
      <c r="J196" s="39" t="s">
        <v>2577</v>
      </c>
      <c r="K196" s="39" t="s">
        <v>2578</v>
      </c>
      <c r="L196" s="39" t="s">
        <v>2579</v>
      </c>
      <c r="M196" s="39" t="s">
        <v>2580</v>
      </c>
      <c r="N196" s="39" t="s">
        <v>1056</v>
      </c>
      <c r="O196" s="39" t="s">
        <v>1057</v>
      </c>
      <c r="P196" s="42" t="s">
        <v>1058</v>
      </c>
      <c r="Q196" s="42" t="s">
        <v>1059</v>
      </c>
      <c r="R196" s="39" t="s">
        <v>998</v>
      </c>
      <c r="S196" s="39" t="s">
        <v>1015</v>
      </c>
      <c r="T196" s="42"/>
      <c r="U196" s="67" t="s">
        <v>1000</v>
      </c>
      <c r="V196" s="58" t="s">
        <v>1026</v>
      </c>
      <c r="W196" s="47" t="s">
        <v>2581</v>
      </c>
      <c r="X196" s="51" t="s">
        <v>2582</v>
      </c>
      <c r="Y196" s="48">
        <v>0</v>
      </c>
      <c r="AA196" s="48">
        <v>0</v>
      </c>
      <c r="AB196" s="48">
        <v>0</v>
      </c>
    </row>
    <row r="197" spans="1:28" ht="126.75" thickBot="1" x14ac:dyDescent="0.3">
      <c r="A197" s="105">
        <f t="shared" si="0"/>
        <v>179</v>
      </c>
      <c r="B197" s="74" t="s">
        <v>2583</v>
      </c>
      <c r="C197" s="42" t="s">
        <v>1003</v>
      </c>
      <c r="D197" s="39" t="s">
        <v>2584</v>
      </c>
      <c r="E197" s="42" t="s">
        <v>2585</v>
      </c>
      <c r="F197" s="99" t="s">
        <v>1068</v>
      </c>
      <c r="G197" s="42" t="s">
        <v>2586</v>
      </c>
      <c r="H197" s="39" t="s">
        <v>2587</v>
      </c>
      <c r="I197" s="42" t="s">
        <v>1048</v>
      </c>
      <c r="J197" s="39" t="s">
        <v>2588</v>
      </c>
      <c r="K197" s="39" t="s">
        <v>2589</v>
      </c>
      <c r="L197" s="39" t="s">
        <v>2590</v>
      </c>
      <c r="M197" s="39" t="s">
        <v>2591</v>
      </c>
      <c r="N197" s="39"/>
      <c r="O197" s="39"/>
      <c r="P197" s="42" t="s">
        <v>2592</v>
      </c>
      <c r="Q197" s="42" t="s">
        <v>2593</v>
      </c>
      <c r="R197" s="39" t="s">
        <v>998</v>
      </c>
      <c r="S197" s="39" t="s">
        <v>1015</v>
      </c>
      <c r="T197" s="42"/>
      <c r="U197" s="67" t="s">
        <v>2418</v>
      </c>
      <c r="V197" s="58" t="s">
        <v>1026</v>
      </c>
      <c r="W197" s="47" t="s">
        <v>2581</v>
      </c>
      <c r="X197" s="51" t="s">
        <v>2582</v>
      </c>
      <c r="Y197" s="48">
        <v>0</v>
      </c>
      <c r="AA197" s="48">
        <v>0</v>
      </c>
      <c r="AB197" s="48">
        <v>0</v>
      </c>
    </row>
    <row r="198" spans="1:28" x14ac:dyDescent="0.25">
      <c r="Z198" s="113"/>
    </row>
    <row r="199" spans="1:28" x14ac:dyDescent="0.25">
      <c r="Z199" s="113"/>
    </row>
    <row r="200" spans="1:28" x14ac:dyDescent="0.25">
      <c r="Z200" s="113"/>
    </row>
    <row r="201" spans="1:28" x14ac:dyDescent="0.25">
      <c r="Z201" s="113"/>
    </row>
    <row r="202" spans="1:28" x14ac:dyDescent="0.25">
      <c r="Z202" s="113"/>
    </row>
    <row r="203" spans="1:28" x14ac:dyDescent="0.25">
      <c r="Z203" s="113"/>
    </row>
    <row r="204" spans="1:28" x14ac:dyDescent="0.25">
      <c r="Z204" s="113"/>
    </row>
    <row r="205" spans="1:28" x14ac:dyDescent="0.25">
      <c r="Z205" s="113"/>
    </row>
    <row r="206" spans="1:28" x14ac:dyDescent="0.25">
      <c r="Z206" s="113"/>
    </row>
    <row r="207" spans="1:28" x14ac:dyDescent="0.25">
      <c r="Z207" s="113"/>
    </row>
    <row r="208" spans="1:28" x14ac:dyDescent="0.25">
      <c r="Z208" s="113"/>
    </row>
  </sheetData>
  <mergeCells count="426">
    <mergeCell ref="T120:T123"/>
    <mergeCell ref="A109:A112"/>
    <mergeCell ref="B109:B112"/>
    <mergeCell ref="C109:C112"/>
    <mergeCell ref="D109:D112"/>
    <mergeCell ref="E109:E112"/>
    <mergeCell ref="F109:F112"/>
    <mergeCell ref="G109:G112"/>
    <mergeCell ref="H109:H112"/>
    <mergeCell ref="I109:I112"/>
    <mergeCell ref="J109:J112"/>
    <mergeCell ref="K109:K112"/>
    <mergeCell ref="L109:L112"/>
    <mergeCell ref="M109:M112"/>
    <mergeCell ref="N109:N112"/>
    <mergeCell ref="O109:O112"/>
    <mergeCell ref="P109:P112"/>
    <mergeCell ref="Q109:Q112"/>
    <mergeCell ref="R109:R112"/>
    <mergeCell ref="S109:S112"/>
    <mergeCell ref="S113:S119"/>
    <mergeCell ref="S120:S123"/>
    <mergeCell ref="R120:R123"/>
    <mergeCell ref="AB4:AB6"/>
    <mergeCell ref="I4:I6"/>
    <mergeCell ref="V4:V6"/>
    <mergeCell ref="W4:W6"/>
    <mergeCell ref="T4:U5"/>
    <mergeCell ref="Y4:Y6"/>
    <mergeCell ref="Z4:Z6"/>
    <mergeCell ref="AA4:AA6"/>
    <mergeCell ref="T113:T119"/>
    <mergeCell ref="A1:X1"/>
    <mergeCell ref="A2:X2"/>
    <mergeCell ref="J5:K5"/>
    <mergeCell ref="L5:M5"/>
    <mergeCell ref="N5:O5"/>
    <mergeCell ref="A4:A6"/>
    <mergeCell ref="B4:B6"/>
    <mergeCell ref="C4:C6"/>
    <mergeCell ref="D4:D6"/>
    <mergeCell ref="E4:E6"/>
    <mergeCell ref="F4:F6"/>
    <mergeCell ref="G4:G6"/>
    <mergeCell ref="H4:H6"/>
    <mergeCell ref="P4:Q5"/>
    <mergeCell ref="R4:S5"/>
    <mergeCell ref="X4:X6"/>
    <mergeCell ref="J4:O4"/>
    <mergeCell ref="Q113:Q119"/>
    <mergeCell ref="R113:R119"/>
    <mergeCell ref="J36:J39"/>
    <mergeCell ref="A48:A51"/>
    <mergeCell ref="B48:B51"/>
    <mergeCell ref="C48:C51"/>
    <mergeCell ref="D48:D51"/>
    <mergeCell ref="O120:O123"/>
    <mergeCell ref="N120:N123"/>
    <mergeCell ref="M120:M123"/>
    <mergeCell ref="L120:L123"/>
    <mergeCell ref="K120:K123"/>
    <mergeCell ref="B113:B119"/>
    <mergeCell ref="C113:C119"/>
    <mergeCell ref="D113:D119"/>
    <mergeCell ref="E113:E119"/>
    <mergeCell ref="F113:F119"/>
    <mergeCell ref="G113:G119"/>
    <mergeCell ref="H113:H119"/>
    <mergeCell ref="G36:G39"/>
    <mergeCell ref="H36:H39"/>
    <mergeCell ref="I52:I55"/>
    <mergeCell ref="J52:J55"/>
    <mergeCell ref="A52:A55"/>
    <mergeCell ref="B52:B55"/>
    <mergeCell ref="C52:C55"/>
    <mergeCell ref="D52:D55"/>
    <mergeCell ref="E52:E55"/>
    <mergeCell ref="A113:A119"/>
    <mergeCell ref="A120:A123"/>
    <mergeCell ref="B120:B123"/>
    <mergeCell ref="A36:A39"/>
    <mergeCell ref="B36:B39"/>
    <mergeCell ref="C36:C39"/>
    <mergeCell ref="D36:D39"/>
    <mergeCell ref="E36:E39"/>
    <mergeCell ref="F36:F39"/>
    <mergeCell ref="P40:P43"/>
    <mergeCell ref="Q40:Q43"/>
    <mergeCell ref="P36:P39"/>
    <mergeCell ref="Q36:Q39"/>
    <mergeCell ref="R36:R39"/>
    <mergeCell ref="S36:S39"/>
    <mergeCell ref="A40:A43"/>
    <mergeCell ref="B40:B43"/>
    <mergeCell ref="C40:C43"/>
    <mergeCell ref="D40:D43"/>
    <mergeCell ref="E40:E43"/>
    <mergeCell ref="F40:F43"/>
    <mergeCell ref="G40:G43"/>
    <mergeCell ref="H40:H43"/>
    <mergeCell ref="I40:I43"/>
    <mergeCell ref="J40:J43"/>
    <mergeCell ref="K40:K43"/>
    <mergeCell ref="L40:L43"/>
    <mergeCell ref="K36:K39"/>
    <mergeCell ref="L36:L39"/>
    <mergeCell ref="M36:M39"/>
    <mergeCell ref="N36:N39"/>
    <mergeCell ref="O36:O39"/>
    <mergeCell ref="I36:I39"/>
    <mergeCell ref="O44:O47"/>
    <mergeCell ref="P44:P47"/>
    <mergeCell ref="Q44:Q47"/>
    <mergeCell ref="R44:R47"/>
    <mergeCell ref="S44:S47"/>
    <mergeCell ref="R40:R43"/>
    <mergeCell ref="S40:S43"/>
    <mergeCell ref="A44:A47"/>
    <mergeCell ref="B44:B47"/>
    <mergeCell ref="C44:C47"/>
    <mergeCell ref="D44:D47"/>
    <mergeCell ref="E44:E47"/>
    <mergeCell ref="F44:F47"/>
    <mergeCell ref="G44:G47"/>
    <mergeCell ref="H44:H47"/>
    <mergeCell ref="I44:I47"/>
    <mergeCell ref="J44:J47"/>
    <mergeCell ref="K44:K47"/>
    <mergeCell ref="L44:L47"/>
    <mergeCell ref="M44:M47"/>
    <mergeCell ref="N44:N47"/>
    <mergeCell ref="M40:M43"/>
    <mergeCell ref="N40:N43"/>
    <mergeCell ref="O40:O43"/>
    <mergeCell ref="Q48:Q51"/>
    <mergeCell ref="R48:R51"/>
    <mergeCell ref="S48:S51"/>
    <mergeCell ref="J48:J51"/>
    <mergeCell ref="K48:K51"/>
    <mergeCell ref="L48:L51"/>
    <mergeCell ref="M48:M51"/>
    <mergeCell ref="N48:N51"/>
    <mergeCell ref="E48:E51"/>
    <mergeCell ref="F48:F51"/>
    <mergeCell ref="G48:G51"/>
    <mergeCell ref="H48:H51"/>
    <mergeCell ref="I48:I51"/>
    <mergeCell ref="O48:O51"/>
    <mergeCell ref="P48:P51"/>
    <mergeCell ref="P52:P55"/>
    <mergeCell ref="Q52:Q55"/>
    <mergeCell ref="R52:R55"/>
    <mergeCell ref="S52:S55"/>
    <mergeCell ref="A56:A59"/>
    <mergeCell ref="B56:B59"/>
    <mergeCell ref="C56:C59"/>
    <mergeCell ref="D56:D59"/>
    <mergeCell ref="E56:E59"/>
    <mergeCell ref="F56:F59"/>
    <mergeCell ref="G56:G59"/>
    <mergeCell ref="H56:H59"/>
    <mergeCell ref="I56:I59"/>
    <mergeCell ref="J56:J59"/>
    <mergeCell ref="K56:K59"/>
    <mergeCell ref="L56:L59"/>
    <mergeCell ref="K52:K55"/>
    <mergeCell ref="L52:L55"/>
    <mergeCell ref="M52:M55"/>
    <mergeCell ref="N52:N55"/>
    <mergeCell ref="O52:O55"/>
    <mergeCell ref="F52:F55"/>
    <mergeCell ref="G52:G55"/>
    <mergeCell ref="H52:H55"/>
    <mergeCell ref="R60:R63"/>
    <mergeCell ref="S60:S63"/>
    <mergeCell ref="R56:R59"/>
    <mergeCell ref="S56:S59"/>
    <mergeCell ref="A60:A63"/>
    <mergeCell ref="B60:B63"/>
    <mergeCell ref="C60:C63"/>
    <mergeCell ref="D60:D63"/>
    <mergeCell ref="E60:E63"/>
    <mergeCell ref="F60:F63"/>
    <mergeCell ref="G60:G63"/>
    <mergeCell ref="H60:H63"/>
    <mergeCell ref="I60:I63"/>
    <mergeCell ref="J60:J63"/>
    <mergeCell ref="K60:K63"/>
    <mergeCell ref="L60:L63"/>
    <mergeCell ref="M60:M63"/>
    <mergeCell ref="N60:N63"/>
    <mergeCell ref="M56:M59"/>
    <mergeCell ref="N56:N59"/>
    <mergeCell ref="O56:O59"/>
    <mergeCell ref="P56:P59"/>
    <mergeCell ref="Q56:Q59"/>
    <mergeCell ref="A64:A67"/>
    <mergeCell ref="B64:B67"/>
    <mergeCell ref="C64:C67"/>
    <mergeCell ref="D64:D67"/>
    <mergeCell ref="E64:E67"/>
    <mergeCell ref="O60:O63"/>
    <mergeCell ref="P60:P63"/>
    <mergeCell ref="P64:P67"/>
    <mergeCell ref="Q60:Q63"/>
    <mergeCell ref="I64:I67"/>
    <mergeCell ref="Q64:Q67"/>
    <mergeCell ref="R64:R67"/>
    <mergeCell ref="S64:S67"/>
    <mergeCell ref="A68:A71"/>
    <mergeCell ref="B68:B71"/>
    <mergeCell ref="C68:C71"/>
    <mergeCell ref="D68:D71"/>
    <mergeCell ref="E68:E71"/>
    <mergeCell ref="F68:F71"/>
    <mergeCell ref="G68:G71"/>
    <mergeCell ref="H68:H71"/>
    <mergeCell ref="I68:I71"/>
    <mergeCell ref="J68:J71"/>
    <mergeCell ref="K68:K71"/>
    <mergeCell ref="L68:L71"/>
    <mergeCell ref="K64:K67"/>
    <mergeCell ref="L64:L67"/>
    <mergeCell ref="M64:M67"/>
    <mergeCell ref="N64:N67"/>
    <mergeCell ref="O64:O67"/>
    <mergeCell ref="F64:F67"/>
    <mergeCell ref="G64:G67"/>
    <mergeCell ref="H64:H67"/>
    <mergeCell ref="J64:J67"/>
    <mergeCell ref="Q72:Q75"/>
    <mergeCell ref="R72:R75"/>
    <mergeCell ref="S72:S75"/>
    <mergeCell ref="R68:R71"/>
    <mergeCell ref="S68:S71"/>
    <mergeCell ref="A72:A75"/>
    <mergeCell ref="B72:B75"/>
    <mergeCell ref="C72:C75"/>
    <mergeCell ref="D72:D75"/>
    <mergeCell ref="E72:E75"/>
    <mergeCell ref="F72:F75"/>
    <mergeCell ref="G72:G75"/>
    <mergeCell ref="H72:H75"/>
    <mergeCell ref="I72:I75"/>
    <mergeCell ref="J72:J75"/>
    <mergeCell ref="K72:K75"/>
    <mergeCell ref="L72:L75"/>
    <mergeCell ref="M72:M75"/>
    <mergeCell ref="N72:N75"/>
    <mergeCell ref="M68:M71"/>
    <mergeCell ref="N68:N71"/>
    <mergeCell ref="O68:O71"/>
    <mergeCell ref="P68:P71"/>
    <mergeCell ref="Q68:Q71"/>
    <mergeCell ref="J76:J79"/>
    <mergeCell ref="A76:A79"/>
    <mergeCell ref="B76:B79"/>
    <mergeCell ref="C76:C79"/>
    <mergeCell ref="D76:D79"/>
    <mergeCell ref="E76:E79"/>
    <mergeCell ref="O72:O75"/>
    <mergeCell ref="P72:P75"/>
    <mergeCell ref="P76:P79"/>
    <mergeCell ref="Q76:Q79"/>
    <mergeCell ref="R76:R79"/>
    <mergeCell ref="S76:S79"/>
    <mergeCell ref="A80:A83"/>
    <mergeCell ref="B80:B83"/>
    <mergeCell ref="C80:C83"/>
    <mergeCell ref="D80:D83"/>
    <mergeCell ref="E80:E83"/>
    <mergeCell ref="F80:F83"/>
    <mergeCell ref="G80:G83"/>
    <mergeCell ref="H80:H83"/>
    <mergeCell ref="I80:I83"/>
    <mergeCell ref="J80:J83"/>
    <mergeCell ref="K80:K83"/>
    <mergeCell ref="L80:L83"/>
    <mergeCell ref="K76:K79"/>
    <mergeCell ref="L76:L79"/>
    <mergeCell ref="M76:M79"/>
    <mergeCell ref="N76:N79"/>
    <mergeCell ref="O76:O79"/>
    <mergeCell ref="F76:F79"/>
    <mergeCell ref="G76:G79"/>
    <mergeCell ref="H76:H79"/>
    <mergeCell ref="I76:I79"/>
    <mergeCell ref="Q84:Q87"/>
    <mergeCell ref="R84:R87"/>
    <mergeCell ref="S84:S87"/>
    <mergeCell ref="R80:R83"/>
    <mergeCell ref="S80:S83"/>
    <mergeCell ref="A84:A87"/>
    <mergeCell ref="B84:B87"/>
    <mergeCell ref="C84:C87"/>
    <mergeCell ref="D84:D87"/>
    <mergeCell ref="E84:E87"/>
    <mergeCell ref="F84:F87"/>
    <mergeCell ref="G84:G87"/>
    <mergeCell ref="H84:H87"/>
    <mergeCell ref="I84:I87"/>
    <mergeCell ref="J84:J87"/>
    <mergeCell ref="K84:K87"/>
    <mergeCell ref="L84:L87"/>
    <mergeCell ref="M84:M87"/>
    <mergeCell ref="N84:N87"/>
    <mergeCell ref="M80:M83"/>
    <mergeCell ref="N80:N83"/>
    <mergeCell ref="O80:O83"/>
    <mergeCell ref="P80:P83"/>
    <mergeCell ref="Q80:Q83"/>
    <mergeCell ref="J88:J91"/>
    <mergeCell ref="A88:A91"/>
    <mergeCell ref="B88:B91"/>
    <mergeCell ref="C88:C91"/>
    <mergeCell ref="D88:D91"/>
    <mergeCell ref="E88:E91"/>
    <mergeCell ref="O84:O87"/>
    <mergeCell ref="P84:P87"/>
    <mergeCell ref="P88:P91"/>
    <mergeCell ref="Q88:Q91"/>
    <mergeCell ref="R88:R91"/>
    <mergeCell ref="S88:S91"/>
    <mergeCell ref="A92:A95"/>
    <mergeCell ref="B92:B95"/>
    <mergeCell ref="C92:C95"/>
    <mergeCell ref="D92:D95"/>
    <mergeCell ref="E92:E95"/>
    <mergeCell ref="F92:F95"/>
    <mergeCell ref="G92:G95"/>
    <mergeCell ref="H92:H95"/>
    <mergeCell ref="I92:I95"/>
    <mergeCell ref="J92:J95"/>
    <mergeCell ref="K92:K95"/>
    <mergeCell ref="L92:L95"/>
    <mergeCell ref="K88:K91"/>
    <mergeCell ref="L88:L91"/>
    <mergeCell ref="M88:M91"/>
    <mergeCell ref="N88:N91"/>
    <mergeCell ref="O88:O91"/>
    <mergeCell ref="F88:F91"/>
    <mergeCell ref="G88:G91"/>
    <mergeCell ref="H88:H91"/>
    <mergeCell ref="I88:I91"/>
    <mergeCell ref="Q96:Q99"/>
    <mergeCell ref="R96:R99"/>
    <mergeCell ref="S96:S99"/>
    <mergeCell ref="R92:R95"/>
    <mergeCell ref="S92:S95"/>
    <mergeCell ref="A96:A99"/>
    <mergeCell ref="B96:B99"/>
    <mergeCell ref="C96:C99"/>
    <mergeCell ref="D96:D99"/>
    <mergeCell ref="E96:E99"/>
    <mergeCell ref="F96:F99"/>
    <mergeCell ref="G96:G99"/>
    <mergeCell ref="H96:H99"/>
    <mergeCell ref="I96:I99"/>
    <mergeCell ref="J96:J99"/>
    <mergeCell ref="K96:K99"/>
    <mergeCell ref="L96:L99"/>
    <mergeCell ref="M96:M99"/>
    <mergeCell ref="N96:N99"/>
    <mergeCell ref="M92:M95"/>
    <mergeCell ref="N92:N95"/>
    <mergeCell ref="O92:O95"/>
    <mergeCell ref="P92:P95"/>
    <mergeCell ref="Q92:Q95"/>
    <mergeCell ref="I100:I103"/>
    <mergeCell ref="J100:J103"/>
    <mergeCell ref="A100:A103"/>
    <mergeCell ref="B100:B103"/>
    <mergeCell ref="C100:C103"/>
    <mergeCell ref="D100:D103"/>
    <mergeCell ref="E100:E103"/>
    <mergeCell ref="O96:O99"/>
    <mergeCell ref="P96:P99"/>
    <mergeCell ref="P100:P103"/>
    <mergeCell ref="Q100:Q103"/>
    <mergeCell ref="R100:R103"/>
    <mergeCell ref="S100:S103"/>
    <mergeCell ref="A104:A107"/>
    <mergeCell ref="B104:B107"/>
    <mergeCell ref="C104:C107"/>
    <mergeCell ref="D104:D107"/>
    <mergeCell ref="E104:E107"/>
    <mergeCell ref="F104:F107"/>
    <mergeCell ref="G104:G107"/>
    <mergeCell ref="H104:H107"/>
    <mergeCell ref="I104:I107"/>
    <mergeCell ref="J104:J107"/>
    <mergeCell ref="K104:K107"/>
    <mergeCell ref="L104:L107"/>
    <mergeCell ref="K100:K103"/>
    <mergeCell ref="L100:L103"/>
    <mergeCell ref="M100:M103"/>
    <mergeCell ref="N100:N103"/>
    <mergeCell ref="O100:O103"/>
    <mergeCell ref="F100:F103"/>
    <mergeCell ref="G100:G103"/>
    <mergeCell ref="H100:H103"/>
    <mergeCell ref="R104:R107"/>
    <mergeCell ref="S104:S107"/>
    <mergeCell ref="M104:M107"/>
    <mergeCell ref="N104:N107"/>
    <mergeCell ref="O104:O107"/>
    <mergeCell ref="P104:P107"/>
    <mergeCell ref="Q104:Q107"/>
    <mergeCell ref="H120:H123"/>
    <mergeCell ref="I120:I123"/>
    <mergeCell ref="C120:C123"/>
    <mergeCell ref="D120:D123"/>
    <mergeCell ref="E120:E123"/>
    <mergeCell ref="F120:F123"/>
    <mergeCell ref="G120:G123"/>
    <mergeCell ref="J120:J123"/>
    <mergeCell ref="I113:I119"/>
    <mergeCell ref="J113:J119"/>
    <mergeCell ref="K113:K119"/>
    <mergeCell ref="L113:L119"/>
    <mergeCell ref="M113:M119"/>
    <mergeCell ref="Q120:Q123"/>
    <mergeCell ref="P120:P123"/>
    <mergeCell ref="N113:N119"/>
    <mergeCell ref="O113:O119"/>
    <mergeCell ref="P113:P119"/>
  </mergeCells>
  <phoneticPr fontId="38" type="noConversion"/>
  <conditionalFormatting sqref="Y7:Y150">
    <cfRule type="cellIs" dxfId="60" priority="73" operator="between">
      <formula>0.51</formula>
      <formula>0.75</formula>
    </cfRule>
    <cfRule type="cellIs" dxfId="59" priority="74" operator="between">
      <formula>21%</formula>
      <formula>50%</formula>
    </cfRule>
    <cfRule type="cellIs" dxfId="58" priority="75" operator="between">
      <formula>0.01</formula>
      <formula>0.3</formula>
    </cfRule>
  </conditionalFormatting>
  <conditionalFormatting sqref="Y7:Y197">
    <cfRule type="cellIs" dxfId="57" priority="70" operator="equal">
      <formula>0</formula>
    </cfRule>
    <cfRule type="cellIs" dxfId="56" priority="71" operator="equal">
      <formula>1</formula>
    </cfRule>
    <cfRule type="cellIs" dxfId="55" priority="72" operator="between">
      <formula>0.76</formula>
      <formula>0.99</formula>
    </cfRule>
  </conditionalFormatting>
  <conditionalFormatting sqref="Y125:Y155">
    <cfRule type="cellIs" dxfId="54" priority="76" operator="equal">
      <formula>0</formula>
    </cfRule>
  </conditionalFormatting>
  <conditionalFormatting sqref="Z7:Z8">
    <cfRule type="cellIs" dxfId="53" priority="83" operator="equal">
      <formula>0</formula>
    </cfRule>
    <cfRule type="cellIs" dxfId="52" priority="84" operator="equal">
      <formula>1</formula>
    </cfRule>
    <cfRule type="cellIs" dxfId="51" priority="85" operator="between">
      <formula>0.76</formula>
      <formula>0.99</formula>
    </cfRule>
    <cfRule type="cellIs" dxfId="50" priority="86" operator="between">
      <formula>0.51</formula>
      <formula>0.75</formula>
    </cfRule>
    <cfRule type="cellIs" dxfId="49" priority="87" operator="between">
      <formula>21%</formula>
      <formula>50%</formula>
    </cfRule>
    <cfRule type="cellIs" dxfId="48" priority="88" operator="between">
      <formula>0.01</formula>
      <formula>0.3</formula>
    </cfRule>
  </conditionalFormatting>
  <conditionalFormatting sqref="Z10:Z12 Z14 Z17:Z18 Z23 Y151:Y197 AA151:AA197 Z180 Y183:AA183 Z190">
    <cfRule type="cellIs" dxfId="47" priority="98" operator="between">
      <formula>0.51</formula>
      <formula>0.75</formula>
    </cfRule>
    <cfRule type="cellIs" dxfId="46" priority="99" operator="between">
      <formula>21%</formula>
      <formula>50%</formula>
    </cfRule>
    <cfRule type="cellIs" dxfId="45" priority="100" operator="between">
      <formula>0.01</formula>
      <formula>0.3</formula>
    </cfRule>
  </conditionalFormatting>
  <conditionalFormatting sqref="Z10:Z12 Z14 Z17:Z18 Z23 Z180 Y183:AA183 Z190">
    <cfRule type="cellIs" dxfId="44" priority="95" operator="equal">
      <formula>0</formula>
    </cfRule>
    <cfRule type="cellIs" dxfId="43" priority="96" operator="equal">
      <formula>1</formula>
    </cfRule>
    <cfRule type="cellIs" dxfId="42" priority="97" operator="between">
      <formula>0.76</formula>
      <formula>0.99</formula>
    </cfRule>
  </conditionalFormatting>
  <conditionalFormatting sqref="Z115">
    <cfRule type="cellIs" dxfId="41" priority="7" operator="equal">
      <formula>0</formula>
    </cfRule>
    <cfRule type="cellIs" dxfId="40" priority="8" operator="equal">
      <formula>1</formula>
    </cfRule>
    <cfRule type="cellIs" dxfId="39" priority="9" operator="between">
      <formula>0.76</formula>
      <formula>0.99</formula>
    </cfRule>
    <cfRule type="cellIs" dxfId="38" priority="10" operator="between">
      <formula>0.51</formula>
      <formula>0.75</formula>
    </cfRule>
    <cfRule type="cellIs" dxfId="37" priority="11" operator="between">
      <formula>21%</formula>
      <formula>50%</formula>
    </cfRule>
    <cfRule type="cellIs" dxfId="36" priority="12" operator="between">
      <formula>0.01</formula>
      <formula>0.3</formula>
    </cfRule>
  </conditionalFormatting>
  <conditionalFormatting sqref="Z120">
    <cfRule type="cellIs" dxfId="35" priority="1" operator="equal">
      <formula>0</formula>
    </cfRule>
    <cfRule type="cellIs" dxfId="34" priority="2" operator="equal">
      <formula>1</formula>
    </cfRule>
    <cfRule type="cellIs" dxfId="33" priority="3" operator="between">
      <formula>0.76</formula>
      <formula>0.99</formula>
    </cfRule>
    <cfRule type="cellIs" dxfId="32" priority="4" operator="between">
      <formula>0.51</formula>
      <formula>0.75</formula>
    </cfRule>
    <cfRule type="cellIs" dxfId="31" priority="5" operator="between">
      <formula>21%</formula>
      <formula>50%</formula>
    </cfRule>
    <cfRule type="cellIs" dxfId="30" priority="6" operator="between">
      <formula>0.01</formula>
      <formula>0.3</formula>
    </cfRule>
  </conditionalFormatting>
  <conditionalFormatting sqref="Z182">
    <cfRule type="cellIs" dxfId="29" priority="32" operator="equal">
      <formula>0</formula>
    </cfRule>
    <cfRule type="cellIs" dxfId="28" priority="33" operator="equal">
      <formula>1</formula>
    </cfRule>
    <cfRule type="cellIs" dxfId="27" priority="34" operator="between">
      <formula>0.76</formula>
      <formula>0.99</formula>
    </cfRule>
    <cfRule type="cellIs" dxfId="26" priority="35" operator="between">
      <formula>0.51</formula>
      <formula>0.75</formula>
    </cfRule>
    <cfRule type="cellIs" dxfId="25" priority="36" operator="between">
      <formula>21%</formula>
      <formula>50%</formula>
    </cfRule>
    <cfRule type="cellIs" dxfId="24" priority="37" operator="between">
      <formula>0.01</formula>
      <formula>0.3</formula>
    </cfRule>
  </conditionalFormatting>
  <conditionalFormatting sqref="Z185:Z188">
    <cfRule type="cellIs" dxfId="23" priority="20" operator="equal">
      <formula>0</formula>
    </cfRule>
    <cfRule type="cellIs" dxfId="22" priority="21" operator="equal">
      <formula>1</formula>
    </cfRule>
    <cfRule type="cellIs" dxfId="21" priority="22" operator="between">
      <formula>0.76</formula>
      <formula>0.99</formula>
    </cfRule>
    <cfRule type="cellIs" dxfId="20" priority="23" operator="between">
      <formula>0.51</formula>
      <formula>0.75</formula>
    </cfRule>
    <cfRule type="cellIs" dxfId="19" priority="24" operator="between">
      <formula>21%</formula>
      <formula>50%</formula>
    </cfRule>
    <cfRule type="cellIs" dxfId="18" priority="25" operator="between">
      <formula>0.01</formula>
      <formula>0.3</formula>
    </cfRule>
  </conditionalFormatting>
  <conditionalFormatting sqref="AA7:AA150">
    <cfRule type="cellIs" dxfId="17" priority="16" operator="between">
      <formula>0.51</formula>
      <formula>0.75</formula>
    </cfRule>
    <cfRule type="cellIs" dxfId="16" priority="17" operator="between">
      <formula>21%</formula>
      <formula>50%</formula>
    </cfRule>
    <cfRule type="cellIs" dxfId="15" priority="18" operator="between">
      <formula>0.01</formula>
      <formula>0.3</formula>
    </cfRule>
  </conditionalFormatting>
  <conditionalFormatting sqref="AA7:AA197">
    <cfRule type="cellIs" dxfId="14" priority="13" operator="equal">
      <formula>0</formula>
    </cfRule>
    <cfRule type="cellIs" dxfId="13" priority="14" operator="equal">
      <formula>1</formula>
    </cfRule>
    <cfRule type="cellIs" dxfId="12" priority="15" operator="between">
      <formula>0.76</formula>
      <formula>0.99</formula>
    </cfRule>
  </conditionalFormatting>
  <conditionalFormatting sqref="AA125:AA155">
    <cfRule type="cellIs" dxfId="11" priority="19" operator="equal">
      <formula>0</formula>
    </cfRule>
  </conditionalFormatting>
  <conditionalFormatting sqref="AB7:AB197">
    <cfRule type="cellIs" dxfId="10" priority="56" operator="equal">
      <formula>0</formula>
    </cfRule>
    <cfRule type="cellIs" dxfId="9" priority="57" operator="equal">
      <formula>1</formula>
    </cfRule>
    <cfRule type="cellIs" dxfId="8" priority="58" operator="between">
      <formula>0.76</formula>
      <formula>0.99</formula>
    </cfRule>
    <cfRule type="cellIs" dxfId="7" priority="59" operator="between">
      <formula>0.51</formula>
      <formula>0.75</formula>
    </cfRule>
    <cfRule type="cellIs" dxfId="6" priority="60" operator="between">
      <formula>21%</formula>
      <formula>50%</formula>
    </cfRule>
    <cfRule type="cellIs" dxfId="5" priority="61" operator="between">
      <formula>0.01</formula>
      <formula>0.3</formula>
    </cfRule>
  </conditionalFormatting>
  <conditionalFormatting sqref="AB125:AB155">
    <cfRule type="cellIs" dxfId="4" priority="62"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filterMode="1">
    <tabColor theme="8"/>
  </sheetPr>
  <dimension ref="A1:AH237"/>
  <sheetViews>
    <sheetView zoomScaleNormal="100" workbookViewId="0">
      <pane xSplit="4" ySplit="1" topLeftCell="E2" activePane="bottomRight" state="frozen"/>
      <selection pane="topRight" activeCell="E1" sqref="E1"/>
      <selection pane="bottomLeft" activeCell="A2" sqref="A2"/>
      <selection pane="bottomRight" activeCell="H161" sqref="H161"/>
    </sheetView>
  </sheetViews>
  <sheetFormatPr baseColWidth="10" defaultColWidth="11.42578125" defaultRowHeight="70.349999999999994" customHeight="1" x14ac:dyDescent="0.25"/>
  <cols>
    <col min="1" max="1" width="13.42578125" style="16" bestFit="1" customWidth="1"/>
    <col min="2" max="2" width="13.140625" style="16" customWidth="1"/>
    <col min="3" max="3" width="42.85546875" style="16" customWidth="1"/>
    <col min="4" max="4" width="24.5703125" style="34" hidden="1" customWidth="1"/>
    <col min="5" max="5" width="25.140625" style="16" customWidth="1"/>
    <col min="6" max="6" width="25.42578125" style="16" hidden="1" customWidth="1"/>
    <col min="7" max="7" width="33.5703125" style="35" customWidth="1"/>
    <col min="8" max="8" width="37.42578125" style="16" customWidth="1"/>
    <col min="9" max="9" width="31.42578125" style="16" customWidth="1"/>
    <col min="10" max="10" width="21.42578125" style="16" customWidth="1"/>
    <col min="11" max="12" width="26.5703125" style="16" customWidth="1"/>
    <col min="13" max="13" width="11.5703125" style="16" customWidth="1"/>
    <col min="14" max="14" width="5.140625" style="16" customWidth="1"/>
    <col min="15" max="15" width="10.42578125" style="16" customWidth="1"/>
    <col min="16" max="16" width="6.85546875" style="16" customWidth="1"/>
    <col min="17" max="17" width="5.85546875" style="16" customWidth="1"/>
    <col min="18" max="18" width="11.85546875" style="16" customWidth="1"/>
    <col min="19" max="19" width="15.5703125" style="16" customWidth="1"/>
    <col min="20" max="20" width="11.42578125" style="36" customWidth="1"/>
    <col min="21" max="21" width="14.85546875" style="36" customWidth="1"/>
    <col min="22" max="22" width="20" style="36" customWidth="1"/>
    <col min="23" max="24" width="11.42578125" style="16"/>
    <col min="25" max="25" width="13" style="16" customWidth="1"/>
    <col min="26" max="16384" width="11.42578125" style="16"/>
  </cols>
  <sheetData>
    <row r="1" spans="1:34" ht="54" customHeight="1" x14ac:dyDescent="0.25">
      <c r="A1" s="2" t="s">
        <v>0</v>
      </c>
      <c r="B1" s="2" t="s">
        <v>1</v>
      </c>
      <c r="C1" s="3" t="s">
        <v>2</v>
      </c>
      <c r="D1" s="4" t="s">
        <v>115</v>
      </c>
      <c r="E1" s="3" t="s">
        <v>3</v>
      </c>
      <c r="F1" s="2" t="s">
        <v>116</v>
      </c>
      <c r="G1" s="3" t="s">
        <v>4</v>
      </c>
      <c r="H1" s="5" t="s">
        <v>5</v>
      </c>
      <c r="I1" s="6" t="s">
        <v>117</v>
      </c>
      <c r="J1" s="5" t="s">
        <v>118</v>
      </c>
      <c r="K1" s="6" t="s">
        <v>119</v>
      </c>
      <c r="L1" s="6" t="s">
        <v>120</v>
      </c>
      <c r="M1" s="7" t="s">
        <v>121</v>
      </c>
      <c r="N1" s="8" t="s">
        <v>122</v>
      </c>
      <c r="O1" s="9" t="s">
        <v>123</v>
      </c>
      <c r="P1" s="10" t="s">
        <v>124</v>
      </c>
      <c r="Q1" s="11" t="s">
        <v>125</v>
      </c>
      <c r="R1" s="12" t="s">
        <v>126</v>
      </c>
      <c r="S1" s="13" t="s">
        <v>127</v>
      </c>
      <c r="T1" s="14" t="s">
        <v>128</v>
      </c>
      <c r="U1" s="14" t="s">
        <v>129</v>
      </c>
      <c r="V1" s="14" t="s">
        <v>130</v>
      </c>
      <c r="W1" s="15" t="s">
        <v>131</v>
      </c>
      <c r="X1" s="15" t="s">
        <v>132</v>
      </c>
      <c r="Y1" s="15" t="s">
        <v>133</v>
      </c>
      <c r="Z1" s="15" t="s">
        <v>134</v>
      </c>
      <c r="AA1" s="15" t="s">
        <v>135</v>
      </c>
      <c r="AB1" s="15" t="s">
        <v>136</v>
      </c>
      <c r="AC1" s="15" t="s">
        <v>137</v>
      </c>
      <c r="AD1" s="15" t="s">
        <v>138</v>
      </c>
      <c r="AE1" s="15" t="s">
        <v>139</v>
      </c>
      <c r="AF1" s="15" t="s">
        <v>140</v>
      </c>
      <c r="AG1" s="15" t="s">
        <v>141</v>
      </c>
      <c r="AH1" s="15" t="s">
        <v>142</v>
      </c>
    </row>
    <row r="2" spans="1:34" ht="99.6" hidden="1" customHeight="1" x14ac:dyDescent="0.25">
      <c r="A2" s="17" t="s">
        <v>143</v>
      </c>
      <c r="B2" s="17" t="s">
        <v>144</v>
      </c>
      <c r="C2" s="17" t="s">
        <v>145</v>
      </c>
      <c r="D2" s="18" t="s">
        <v>146</v>
      </c>
      <c r="E2" s="17" t="s">
        <v>147</v>
      </c>
      <c r="F2" s="17" t="s">
        <v>148</v>
      </c>
      <c r="G2" s="17" t="s">
        <v>149</v>
      </c>
      <c r="H2" s="17" t="str">
        <f>+'[1]Plan EstimadoAA'!B5</f>
        <v>PAP.02 Rehabilitación del sistema SCADA  de acuerdo con especificaciones y posterior suministros e instalacion del sistema de monitoreo y control.</v>
      </c>
      <c r="I2" s="17" t="s">
        <v>150</v>
      </c>
      <c r="J2" s="17" t="s">
        <v>151</v>
      </c>
      <c r="K2" s="17" t="s">
        <v>152</v>
      </c>
      <c r="L2" s="17" t="s">
        <v>153</v>
      </c>
      <c r="M2" s="17" t="s">
        <v>154</v>
      </c>
      <c r="N2" s="17">
        <f>+VLOOKUP(M2,[1]Riesgos!$A$2:$B$7,2,0)</f>
        <v>0.8</v>
      </c>
      <c r="O2" s="17" t="s">
        <v>155</v>
      </c>
      <c r="P2" s="17">
        <f>+VLOOKUP(O2,[1]Riesgos!$C$2:$D$7,2,0)</f>
        <v>0.8</v>
      </c>
      <c r="Q2" s="17">
        <f>+N2*P2</f>
        <v>0.64000000000000012</v>
      </c>
      <c r="R2" s="17" t="str">
        <f>+IF(N2=1,[1]Riesgos!$F$6,IF(AND(N2=1,P2=1),[1]Riesgos!$F$5,IF(Q2&lt;=[1]Riesgos!$D$17,[1]Riesgos!$F$3,IF(Q2&lt;=[1]Riesgos!$E$15,[1]Riesgos!$F$4,[1]Riesgos!$F$5))))</f>
        <v xml:space="preserve">Alto </v>
      </c>
      <c r="T2" s="19" t="s">
        <v>156</v>
      </c>
      <c r="U2" s="19" t="s">
        <v>157</v>
      </c>
      <c r="V2" s="19">
        <f>+'[1]Plan EstimadoAA'!G5</f>
        <v>330000000</v>
      </c>
      <c r="W2" s="17" t="s">
        <v>158</v>
      </c>
      <c r="X2" s="17">
        <f>+VLOOKUP(W2,[1]Riesgos!$H$2:$I$7,2,0)</f>
        <v>5</v>
      </c>
      <c r="Y2" s="16" t="str">
        <f>+IF(AND(Q2&gt;[1]Riesgos!$M$1,X2&gt;[1]Riesgos!$O$1),[1]Riesgos!$K$3,(IF(AND(Q2&lt;[1]Riesgos!$M$1,X2&gt;[1]Riesgos!$O$1),[1]Riesgos!$K$4,IF(AND(Q2&gt;[1]Riesgos!$M$1,X2&lt;[1]Riesgos!$O$1),[1]Riesgos!$K$5,IF(AND(Q2&lt;[1]Riesgos!$M$1,X2&lt;[1]Riesgos!$O$1),[1]Riesgos!$K$6,0)))))</f>
        <v>2. Secundario</v>
      </c>
      <c r="Z2" s="16">
        <v>2023</v>
      </c>
    </row>
    <row r="3" spans="1:34" ht="90" hidden="1" customHeight="1" x14ac:dyDescent="0.25">
      <c r="A3" s="17" t="s">
        <v>143</v>
      </c>
      <c r="B3" s="17" t="s">
        <v>144</v>
      </c>
      <c r="C3" s="17" t="s">
        <v>159</v>
      </c>
      <c r="D3" s="18" t="s">
        <v>160</v>
      </c>
      <c r="E3" s="17" t="s">
        <v>147</v>
      </c>
      <c r="F3" s="17" t="s">
        <v>161</v>
      </c>
      <c r="G3" s="17" t="s">
        <v>162</v>
      </c>
      <c r="H3" s="17" t="s">
        <v>163</v>
      </c>
      <c r="I3" s="17" t="s">
        <v>164</v>
      </c>
      <c r="J3" s="17" t="s">
        <v>151</v>
      </c>
      <c r="K3" s="17" t="s">
        <v>165</v>
      </c>
      <c r="L3" s="17" t="s">
        <v>166</v>
      </c>
      <c r="M3" s="17" t="s">
        <v>167</v>
      </c>
      <c r="N3" s="17">
        <f>+VLOOKUP(M3,[1]Riesgos!$A$2:$B$7,2,0)</f>
        <v>0.6</v>
      </c>
      <c r="O3" s="17" t="s">
        <v>168</v>
      </c>
      <c r="P3" s="17">
        <f>+VLOOKUP(O3,[1]Riesgos!$C$2:$D$7,2,0)</f>
        <v>0.6</v>
      </c>
      <c r="Q3" s="17">
        <f t="shared" ref="Q3:Q66" si="0">+N3*P3</f>
        <v>0.36</v>
      </c>
      <c r="R3" s="17" t="str">
        <f>+IF(N3=1,[1]Riesgos!$F$6,IF(AND(N3=1,P3=1),[1]Riesgos!$F$5,IF(Q3&lt;=[1]Riesgos!$D$17,[1]Riesgos!$F$3,IF(Q3&lt;=[1]Riesgos!$E$15,[1]Riesgos!$F$4,[1]Riesgos!$F$5))))</f>
        <v>Moderado</v>
      </c>
      <c r="T3" s="19" t="s">
        <v>169</v>
      </c>
      <c r="U3" s="19" t="s">
        <v>170</v>
      </c>
      <c r="V3" s="19">
        <v>1</v>
      </c>
      <c r="W3" s="17" t="s">
        <v>155</v>
      </c>
      <c r="X3" s="17">
        <f>+VLOOKUP(W3,[1]Riesgos!$H$2:$I$7,2,0)</f>
        <v>4</v>
      </c>
      <c r="Y3" s="16" t="str">
        <f>+IF(AND(Q3&gt;[1]Riesgos!$M$1,X3&gt;[1]Riesgos!$O$1),[1]Riesgos!$K$3,(IF(AND(Q3&lt;[1]Riesgos!$M$1,X3&gt;[1]Riesgos!$O$1),[1]Riesgos!$K$4,IF(AND(Q3&gt;[1]Riesgos!$M$1,X3&lt;[1]Riesgos!$O$1),[1]Riesgos!$K$5,IF(AND(Q3&lt;[1]Riesgos!$M$1,X3&lt;[1]Riesgos!$O$1),[1]Riesgos!$K$6,0)))))</f>
        <v>4. Estructuración</v>
      </c>
      <c r="Z3" s="16">
        <v>2024</v>
      </c>
    </row>
    <row r="4" spans="1:34" ht="58.35" hidden="1" customHeight="1" x14ac:dyDescent="0.25">
      <c r="A4" s="17" t="s">
        <v>143</v>
      </c>
      <c r="B4" s="17" t="s">
        <v>144</v>
      </c>
      <c r="C4" s="17" t="s">
        <v>171</v>
      </c>
      <c r="D4" s="18" t="s">
        <v>146</v>
      </c>
      <c r="E4" s="17" t="s">
        <v>147</v>
      </c>
      <c r="F4" s="17" t="s">
        <v>148</v>
      </c>
      <c r="G4" s="17" t="s">
        <v>172</v>
      </c>
      <c r="H4" s="17" t="s">
        <v>173</v>
      </c>
      <c r="I4" s="17" t="s">
        <v>150</v>
      </c>
      <c r="J4" s="17" t="s">
        <v>151</v>
      </c>
      <c r="K4" s="17" t="s">
        <v>152</v>
      </c>
      <c r="L4" s="17" t="s">
        <v>153</v>
      </c>
      <c r="M4" s="17" t="s">
        <v>167</v>
      </c>
      <c r="N4" s="17">
        <f>+VLOOKUP(M4,[1]Riesgos!$A$2:$B$7,2,0)</f>
        <v>0.6</v>
      </c>
      <c r="O4" s="17" t="s">
        <v>168</v>
      </c>
      <c r="P4" s="17">
        <f>+VLOOKUP(O4,[1]Riesgos!$C$2:$D$7,2,0)</f>
        <v>0.6</v>
      </c>
      <c r="Q4" s="17">
        <f t="shared" si="0"/>
        <v>0.36</v>
      </c>
      <c r="R4" s="17" t="str">
        <f>+IF(N4=1,[1]Riesgos!$F$6,IF(AND(N4=1,P4=1),[1]Riesgos!$F$5,IF(Q4&lt;=[1]Riesgos!$D$17,[1]Riesgos!$F$3,IF(Q4&lt;=[1]Riesgos!$E$15,[1]Riesgos!$F$4,[1]Riesgos!$F$5))))</f>
        <v>Moderado</v>
      </c>
      <c r="T4" s="19" t="s">
        <v>174</v>
      </c>
      <c r="U4" s="19" t="s">
        <v>174</v>
      </c>
      <c r="V4" s="19">
        <v>2419956321.0823488</v>
      </c>
      <c r="W4" s="17" t="s">
        <v>158</v>
      </c>
      <c r="X4" s="17">
        <f>+VLOOKUP(W4,[1]Riesgos!$H$2:$I$7,2,0)</f>
        <v>5</v>
      </c>
      <c r="Y4" s="16" t="str">
        <f>+IF(AND(Q4&gt;[1]Riesgos!$M$1,X4&gt;[1]Riesgos!$O$1),[1]Riesgos!$K$3,(IF(AND(Q4&lt;[1]Riesgos!$M$1,X4&gt;[1]Riesgos!$O$1),[1]Riesgos!$K$4,IF(AND(Q4&gt;[1]Riesgos!$M$1,X4&lt;[1]Riesgos!$O$1),[1]Riesgos!$K$5,IF(AND(Q4&lt;[1]Riesgos!$M$1,X4&lt;[1]Riesgos!$O$1),[1]Riesgos!$K$6,0)))))</f>
        <v>2. Secundario</v>
      </c>
      <c r="Z4" s="16">
        <v>2023</v>
      </c>
    </row>
    <row r="5" spans="1:34" ht="70.349999999999994" hidden="1" customHeight="1" x14ac:dyDescent="0.25">
      <c r="A5" s="17" t="s">
        <v>143</v>
      </c>
      <c r="B5" s="17" t="s">
        <v>144</v>
      </c>
      <c r="C5" s="17" t="s">
        <v>175</v>
      </c>
      <c r="D5" s="18" t="s">
        <v>160</v>
      </c>
      <c r="E5" s="17" t="s">
        <v>147</v>
      </c>
      <c r="F5" s="17" t="s">
        <v>161</v>
      </c>
      <c r="G5" s="17" t="s">
        <v>176</v>
      </c>
      <c r="H5" s="17" t="str">
        <f>+'[1]Plan EstimadoAA'!B8</f>
        <v>PAP.03 Rehabilitación y mantenimientos correctivos de la infraestructura, PTAPs Filtros.</v>
      </c>
      <c r="I5" s="17" t="s">
        <v>177</v>
      </c>
      <c r="J5" s="17" t="s">
        <v>151</v>
      </c>
      <c r="K5" s="17" t="s">
        <v>178</v>
      </c>
      <c r="L5" s="17" t="s">
        <v>179</v>
      </c>
      <c r="M5" s="17" t="s">
        <v>167</v>
      </c>
      <c r="N5" s="17">
        <f>+VLOOKUP(M5,[1]Riesgos!$A$2:$B$7,2,0)</f>
        <v>0.6</v>
      </c>
      <c r="O5" s="17" t="s">
        <v>168</v>
      </c>
      <c r="P5" s="17">
        <f>+VLOOKUP(O5,[1]Riesgos!$C$2:$D$7,2,0)</f>
        <v>0.6</v>
      </c>
      <c r="Q5" s="17">
        <f t="shared" si="0"/>
        <v>0.36</v>
      </c>
      <c r="R5" s="17" t="str">
        <f>+IF(N5=1,[1]Riesgos!$F$6,IF(AND(N5=1,P5=1),[1]Riesgos!$F$5,IF(Q5&lt;=[1]Riesgos!$D$17,[1]Riesgos!$F$3,IF(Q5&lt;=[1]Riesgos!$E$15,[1]Riesgos!$F$4,[1]Riesgos!$F$5))))</f>
        <v>Moderado</v>
      </c>
      <c r="T5" s="19" t="s">
        <v>156</v>
      </c>
      <c r="U5" s="19" t="s">
        <v>157</v>
      </c>
      <c r="V5" s="19">
        <f>+'[1]Plan EstimadoAA'!G8</f>
        <v>576000000</v>
      </c>
      <c r="W5" s="17" t="s">
        <v>155</v>
      </c>
      <c r="X5" s="17">
        <f>+VLOOKUP(W5,[1]Riesgos!$H$2:$I$7,2,0)</f>
        <v>4</v>
      </c>
      <c r="Y5" s="16" t="str">
        <f>+IF(AND(Q5&gt;[1]Riesgos!$M$1,X5&gt;[1]Riesgos!$O$1),[1]Riesgos!$K$3,(IF(AND(Q5&lt;[1]Riesgos!$M$1,X5&gt;[1]Riesgos!$O$1),[1]Riesgos!$K$4,IF(AND(Q5&gt;[1]Riesgos!$M$1,X5&lt;[1]Riesgos!$O$1),[1]Riesgos!$K$5,IF(AND(Q5&lt;[1]Riesgos!$M$1,X5&lt;[1]Riesgos!$O$1),[1]Riesgos!$K$6,0)))))</f>
        <v>4. Estructuración</v>
      </c>
      <c r="Z5" s="16">
        <v>2024</v>
      </c>
    </row>
    <row r="6" spans="1:34" ht="70.349999999999994" hidden="1" customHeight="1" x14ac:dyDescent="0.25">
      <c r="A6" s="17" t="s">
        <v>143</v>
      </c>
      <c r="B6" s="17" t="s">
        <v>144</v>
      </c>
      <c r="C6" s="17" t="s">
        <v>180</v>
      </c>
      <c r="D6" s="18" t="s">
        <v>181</v>
      </c>
      <c r="E6" s="17" t="s">
        <v>147</v>
      </c>
      <c r="F6" s="17" t="s">
        <v>182</v>
      </c>
      <c r="G6" s="17" t="s">
        <v>183</v>
      </c>
      <c r="H6" s="17" t="s">
        <v>184</v>
      </c>
      <c r="I6" s="17" t="s">
        <v>164</v>
      </c>
      <c r="J6" s="17" t="s">
        <v>151</v>
      </c>
      <c r="K6" s="17" t="s">
        <v>185</v>
      </c>
      <c r="L6" s="17" t="s">
        <v>186</v>
      </c>
      <c r="M6" s="17" t="s">
        <v>167</v>
      </c>
      <c r="N6" s="17">
        <f>+VLOOKUP(M6,[1]Riesgos!$A$2:$B$7,2,0)</f>
        <v>0.6</v>
      </c>
      <c r="O6" s="17" t="s">
        <v>155</v>
      </c>
      <c r="P6" s="17">
        <f>+VLOOKUP(O6,[1]Riesgos!$C$2:$D$7,2,0)</f>
        <v>0.8</v>
      </c>
      <c r="Q6" s="17">
        <f t="shared" si="0"/>
        <v>0.48</v>
      </c>
      <c r="R6" s="17" t="str">
        <f>+IF(N6=1,[1]Riesgos!$F$6,IF(AND(N6=1,P6=1),[1]Riesgos!$F$5,IF(Q6&lt;=[1]Riesgos!$D$17,[1]Riesgos!$F$3,IF(Q6&lt;=[1]Riesgos!$E$15,[1]Riesgos!$F$4,[1]Riesgos!$F$5))))</f>
        <v xml:space="preserve">Alto </v>
      </c>
      <c r="T6" s="19" t="s">
        <v>169</v>
      </c>
      <c r="U6" s="19" t="s">
        <v>170</v>
      </c>
      <c r="V6" s="19">
        <v>1</v>
      </c>
      <c r="W6" s="17" t="s">
        <v>168</v>
      </c>
      <c r="X6" s="17">
        <f>+VLOOKUP(W6,[1]Riesgos!$H$2:$I$7,2,0)</f>
        <v>3</v>
      </c>
      <c r="Y6" s="16" t="str">
        <f>+IF(AND(Q6&gt;[1]Riesgos!$M$1,X6&gt;[1]Riesgos!$O$1),[1]Riesgos!$K$3,(IF(AND(Q6&lt;[1]Riesgos!$M$1,X6&gt;[1]Riesgos!$O$1),[1]Riesgos!$K$4,IF(AND(Q6&gt;[1]Riesgos!$M$1,X6&lt;[1]Riesgos!$O$1),[1]Riesgos!$K$5,IF(AND(Q6&lt;[1]Riesgos!$M$1,X6&lt;[1]Riesgos!$O$1),[1]Riesgos!$K$6,0)))))</f>
        <v>4. Estructuración</v>
      </c>
      <c r="Z6" s="16">
        <v>2025</v>
      </c>
    </row>
    <row r="7" spans="1:34" ht="70.349999999999994" hidden="1" customHeight="1" x14ac:dyDescent="0.25">
      <c r="A7" s="17" t="s">
        <v>143</v>
      </c>
      <c r="B7" s="17" t="s">
        <v>144</v>
      </c>
      <c r="C7" s="17" t="s">
        <v>187</v>
      </c>
      <c r="D7" s="18" t="s">
        <v>146</v>
      </c>
      <c r="E7" s="17" t="s">
        <v>147</v>
      </c>
      <c r="F7" s="17" t="s">
        <v>148</v>
      </c>
      <c r="G7" s="17" t="s">
        <v>188</v>
      </c>
      <c r="H7" s="17" t="s">
        <v>189</v>
      </c>
      <c r="I7" s="17" t="s">
        <v>150</v>
      </c>
      <c r="J7" s="17" t="s">
        <v>151</v>
      </c>
      <c r="K7" s="17" t="s">
        <v>152</v>
      </c>
      <c r="L7" s="17" t="s">
        <v>190</v>
      </c>
      <c r="M7" s="17" t="s">
        <v>154</v>
      </c>
      <c r="N7" s="17">
        <f>+VLOOKUP(M7,[1]Riesgos!$A$2:$B$7,2,0)</f>
        <v>0.8</v>
      </c>
      <c r="O7" s="17" t="s">
        <v>155</v>
      </c>
      <c r="P7" s="17">
        <f>+VLOOKUP(O7,[1]Riesgos!$C$2:$D$7,2,0)</f>
        <v>0.8</v>
      </c>
      <c r="Q7" s="17">
        <f t="shared" si="0"/>
        <v>0.64000000000000012</v>
      </c>
      <c r="R7" s="17" t="str">
        <f>+IF(N7=1,[1]Riesgos!$F$6,IF(AND(N7=1,P7=1),[1]Riesgos!$F$5,IF(Q7&lt;=[1]Riesgos!$D$17,[1]Riesgos!$F$3,IF(Q7&lt;=[1]Riesgos!$E$15,[1]Riesgos!$F$4,[1]Riesgos!$F$5))))</f>
        <v xml:space="preserve">Alto </v>
      </c>
      <c r="T7" s="19" t="s">
        <v>169</v>
      </c>
      <c r="U7" s="19" t="s">
        <v>170</v>
      </c>
      <c r="V7" s="19">
        <v>1</v>
      </c>
      <c r="W7" s="17" t="s">
        <v>155</v>
      </c>
      <c r="X7" s="17">
        <f>+VLOOKUP(W7,[1]Riesgos!$H$2:$I$7,2,0)</f>
        <v>4</v>
      </c>
      <c r="Y7" s="16" t="str">
        <f>+IF(AND(Q7&gt;[1]Riesgos!$M$1,X7&gt;[1]Riesgos!$O$1),[1]Riesgos!$K$3,(IF(AND(Q7&lt;[1]Riesgos!$M$1,X7&gt;[1]Riesgos!$O$1),[1]Riesgos!$K$4,IF(AND(Q7&gt;[1]Riesgos!$M$1,X7&lt;[1]Riesgos!$O$1),[1]Riesgos!$K$5,IF(AND(Q7&lt;[1]Riesgos!$M$1,X7&lt;[1]Riesgos!$O$1),[1]Riesgos!$K$6,0)))))</f>
        <v>4. Estructuración</v>
      </c>
      <c r="Z7" s="16">
        <v>2024</v>
      </c>
    </row>
    <row r="8" spans="1:34" ht="70.349999999999994" hidden="1" customHeight="1" x14ac:dyDescent="0.25">
      <c r="A8" s="17" t="s">
        <v>143</v>
      </c>
      <c r="B8" s="17" t="s">
        <v>144</v>
      </c>
      <c r="C8" s="17" t="s">
        <v>191</v>
      </c>
      <c r="D8" s="18" t="s">
        <v>146</v>
      </c>
      <c r="E8" s="17" t="s">
        <v>147</v>
      </c>
      <c r="F8" s="17" t="s">
        <v>148</v>
      </c>
      <c r="G8" s="17" t="s">
        <v>192</v>
      </c>
      <c r="H8" s="17" t="s">
        <v>193</v>
      </c>
      <c r="I8" s="17" t="s">
        <v>150</v>
      </c>
      <c r="J8" s="17" t="s">
        <v>151</v>
      </c>
      <c r="K8" s="17" t="s">
        <v>194</v>
      </c>
      <c r="L8" s="17" t="s">
        <v>195</v>
      </c>
      <c r="M8" s="17" t="s">
        <v>154</v>
      </c>
      <c r="N8" s="17">
        <f>+VLOOKUP(M8,[1]Riesgos!$A$2:$B$7,2,0)</f>
        <v>0.8</v>
      </c>
      <c r="O8" s="17" t="s">
        <v>155</v>
      </c>
      <c r="P8" s="17">
        <f>+VLOOKUP(O8,[1]Riesgos!$C$2:$D$7,2,0)</f>
        <v>0.8</v>
      </c>
      <c r="Q8" s="17">
        <f t="shared" si="0"/>
        <v>0.64000000000000012</v>
      </c>
      <c r="R8" s="17" t="str">
        <f>+IF(N8=1,[1]Riesgos!$F$6,IF(AND(N8=1,P8=1),[1]Riesgos!$F$5,IF(Q8&lt;=[1]Riesgos!$D$17,[1]Riesgos!$F$3,IF(Q8&lt;=[1]Riesgos!$E$15,[1]Riesgos!$F$4,[1]Riesgos!$F$5))))</f>
        <v xml:space="preserve">Alto </v>
      </c>
      <c r="T8" s="19" t="s">
        <v>169</v>
      </c>
      <c r="U8" s="19" t="s">
        <v>170</v>
      </c>
      <c r="V8" s="19">
        <v>1</v>
      </c>
      <c r="W8" s="17" t="s">
        <v>158</v>
      </c>
      <c r="X8" s="17">
        <f>+VLOOKUP(W8,[1]Riesgos!$H$2:$I$7,2,0)</f>
        <v>5</v>
      </c>
      <c r="Y8" s="16" t="str">
        <f>+IF(AND(Q8&gt;[1]Riesgos!$M$1,X8&gt;[1]Riesgos!$O$1),[1]Riesgos!$K$3,(IF(AND(Q8&lt;[1]Riesgos!$M$1,X8&gt;[1]Riesgos!$O$1),[1]Riesgos!$K$4,IF(AND(Q8&gt;[1]Riesgos!$M$1,X8&lt;[1]Riesgos!$O$1),[1]Riesgos!$K$5,IF(AND(Q8&lt;[1]Riesgos!$M$1,X8&lt;[1]Riesgos!$O$1),[1]Riesgos!$K$6,0)))))</f>
        <v>2. Secundario</v>
      </c>
      <c r="Z8" s="16">
        <v>2023</v>
      </c>
    </row>
    <row r="9" spans="1:34" ht="70.349999999999994" hidden="1" customHeight="1" x14ac:dyDescent="0.25">
      <c r="A9" s="17" t="s">
        <v>143</v>
      </c>
      <c r="B9" s="17" t="s">
        <v>144</v>
      </c>
      <c r="C9" s="17" t="s">
        <v>196</v>
      </c>
      <c r="D9" s="18" t="s">
        <v>146</v>
      </c>
      <c r="E9" s="17" t="s">
        <v>147</v>
      </c>
      <c r="F9" s="17" t="s">
        <v>148</v>
      </c>
      <c r="G9" s="17" t="s">
        <v>197</v>
      </c>
      <c r="H9" s="17" t="s">
        <v>198</v>
      </c>
      <c r="I9" s="17" t="s">
        <v>150</v>
      </c>
      <c r="J9" s="17" t="s">
        <v>151</v>
      </c>
      <c r="K9" s="17" t="s">
        <v>152</v>
      </c>
      <c r="L9" s="17" t="s">
        <v>199</v>
      </c>
      <c r="M9" s="17" t="s">
        <v>154</v>
      </c>
      <c r="N9" s="17">
        <f>+VLOOKUP(M9,[1]Riesgos!$A$2:$B$7,2,0)</f>
        <v>0.8</v>
      </c>
      <c r="O9" s="17" t="s">
        <v>155</v>
      </c>
      <c r="P9" s="17">
        <f>+VLOOKUP(O9,[1]Riesgos!$C$2:$D$7,2,0)</f>
        <v>0.8</v>
      </c>
      <c r="Q9" s="17">
        <f t="shared" si="0"/>
        <v>0.64000000000000012</v>
      </c>
      <c r="R9" s="17" t="str">
        <f>+IF(N9=1,[1]Riesgos!$F$6,IF(AND(N9=1,P9=1),[1]Riesgos!$F$5,IF(Q9&lt;=[1]Riesgos!$D$17,[1]Riesgos!$F$3,IF(Q9&lt;=[1]Riesgos!$E$15,[1]Riesgos!$F$4,[1]Riesgos!$F$5))))</f>
        <v xml:space="preserve">Alto </v>
      </c>
      <c r="T9" s="19" t="s">
        <v>169</v>
      </c>
      <c r="U9" s="19" t="s">
        <v>170</v>
      </c>
      <c r="V9" s="19">
        <v>1</v>
      </c>
      <c r="W9" s="17" t="s">
        <v>158</v>
      </c>
      <c r="X9" s="17">
        <f>+VLOOKUP(W9,[1]Riesgos!$H$2:$I$7,2,0)</f>
        <v>5</v>
      </c>
      <c r="Y9" s="16" t="str">
        <f>+IF(AND(Q9&gt;[1]Riesgos!$M$1,X9&gt;[1]Riesgos!$O$1),[1]Riesgos!$K$3,(IF(AND(Q9&lt;[1]Riesgos!$M$1,X9&gt;[1]Riesgos!$O$1),[1]Riesgos!$K$4,IF(AND(Q9&gt;[1]Riesgos!$M$1,X9&lt;[1]Riesgos!$O$1),[1]Riesgos!$K$5,IF(AND(Q9&lt;[1]Riesgos!$M$1,X9&lt;[1]Riesgos!$O$1),[1]Riesgos!$K$6,0)))))</f>
        <v>2. Secundario</v>
      </c>
      <c r="Z9" s="16">
        <v>2023</v>
      </c>
    </row>
    <row r="10" spans="1:34" ht="70.349999999999994" hidden="1" customHeight="1" x14ac:dyDescent="0.25">
      <c r="A10" s="17" t="s">
        <v>143</v>
      </c>
      <c r="B10" s="17" t="s">
        <v>144</v>
      </c>
      <c r="C10" s="17" t="s">
        <v>200</v>
      </c>
      <c r="D10" s="18" t="s">
        <v>181</v>
      </c>
      <c r="E10" s="17" t="s">
        <v>147</v>
      </c>
      <c r="F10" s="17" t="s">
        <v>182</v>
      </c>
      <c r="G10" s="17" t="s">
        <v>201</v>
      </c>
      <c r="H10" s="17" t="str">
        <f>+'[1]Plan EstimadoAA'!B2</f>
        <v>PAP.01 Contar con un sistema de dosificación y mantenimiento tanques contenedores de coagulante</v>
      </c>
      <c r="I10" s="17" t="s">
        <v>177</v>
      </c>
      <c r="J10" s="17" t="s">
        <v>151</v>
      </c>
      <c r="K10" s="17" t="s">
        <v>202</v>
      </c>
      <c r="L10" s="17" t="s">
        <v>179</v>
      </c>
      <c r="M10" s="17" t="s">
        <v>154</v>
      </c>
      <c r="N10" s="17">
        <f>+VLOOKUP(M10,[1]Riesgos!$A$2:$B$7,2,0)</f>
        <v>0.8</v>
      </c>
      <c r="O10" s="17" t="s">
        <v>158</v>
      </c>
      <c r="P10" s="17">
        <f>+VLOOKUP(O10,[1]Riesgos!$C$2:$D$7,2,0)</f>
        <v>1</v>
      </c>
      <c r="Q10" s="17">
        <f t="shared" si="0"/>
        <v>0.8</v>
      </c>
      <c r="R10" s="17" t="str">
        <f>+IF(N10=1,[1]Riesgos!$F$6,IF(AND(N10=1,P10=1),[1]Riesgos!$F$5,IF(Q10&lt;=[1]Riesgos!$D$17,[1]Riesgos!$F$3,IF(Q10&lt;=[1]Riesgos!$E$15,[1]Riesgos!$F$4,[1]Riesgos!$F$5))))</f>
        <v xml:space="preserve">Alto </v>
      </c>
      <c r="T10" s="19" t="s">
        <v>156</v>
      </c>
      <c r="U10" s="19" t="s">
        <v>157</v>
      </c>
      <c r="V10" s="19">
        <f>+'[1]Plan EstimadoAA'!G2</f>
        <v>100000000</v>
      </c>
      <c r="W10" s="17" t="s">
        <v>155</v>
      </c>
      <c r="X10" s="17">
        <f>+VLOOKUP(W10,[1]Riesgos!$H$2:$I$7,2,0)</f>
        <v>4</v>
      </c>
      <c r="Y10" s="16" t="str">
        <f>+IF(AND(Q10&gt;[1]Riesgos!$M$1,X10&gt;[1]Riesgos!$O$1),[1]Riesgos!$K$3,(IF(AND(Q10&lt;[1]Riesgos!$M$1,X10&gt;[1]Riesgos!$O$1),[1]Riesgos!$K$4,IF(AND(Q10&gt;[1]Riesgos!$M$1,X10&lt;[1]Riesgos!$O$1),[1]Riesgos!$K$5,IF(AND(Q10&lt;[1]Riesgos!$M$1,X10&lt;[1]Riesgos!$O$1),[1]Riesgos!$K$6,0)))))</f>
        <v>3. Terciario</v>
      </c>
      <c r="Z10" s="16">
        <v>2023</v>
      </c>
    </row>
    <row r="11" spans="1:34" ht="70.349999999999994" hidden="1" customHeight="1" x14ac:dyDescent="0.25">
      <c r="A11" s="17" t="s">
        <v>143</v>
      </c>
      <c r="B11" s="17" t="s">
        <v>144</v>
      </c>
      <c r="C11" s="17" t="s">
        <v>203</v>
      </c>
      <c r="D11" s="18" t="s">
        <v>160</v>
      </c>
      <c r="E11" s="17" t="s">
        <v>147</v>
      </c>
      <c r="F11" s="17" t="s">
        <v>161</v>
      </c>
      <c r="G11" s="17" t="s">
        <v>162</v>
      </c>
      <c r="H11" s="17" t="s">
        <v>163</v>
      </c>
      <c r="I11" s="17" t="s">
        <v>164</v>
      </c>
      <c r="J11" s="17" t="s">
        <v>151</v>
      </c>
      <c r="K11" s="17" t="s">
        <v>165</v>
      </c>
      <c r="L11" s="17" t="s">
        <v>166</v>
      </c>
      <c r="M11" s="17" t="s">
        <v>154</v>
      </c>
      <c r="N11" s="17">
        <f>+VLOOKUP(M11,[1]Riesgos!$A$2:$B$7,2,0)</f>
        <v>0.8</v>
      </c>
      <c r="O11" s="17" t="s">
        <v>155</v>
      </c>
      <c r="P11" s="17">
        <f>+VLOOKUP(O11,[1]Riesgos!$C$2:$D$7,2,0)</f>
        <v>0.8</v>
      </c>
      <c r="Q11" s="17">
        <f t="shared" si="0"/>
        <v>0.64000000000000012</v>
      </c>
      <c r="R11" s="17" t="str">
        <f>+IF(N11=1,[1]Riesgos!$F$6,IF(AND(N11=1,P11=1),[1]Riesgos!$F$5,IF(Q11&lt;=[1]Riesgos!$D$17,[1]Riesgos!$F$3,IF(Q11&lt;=[1]Riesgos!$E$15,[1]Riesgos!$F$4,[1]Riesgos!$F$5))))</f>
        <v xml:space="preserve">Alto </v>
      </c>
      <c r="T11" s="19" t="s">
        <v>169</v>
      </c>
      <c r="U11" s="19" t="s">
        <v>170</v>
      </c>
      <c r="V11" s="19">
        <v>1</v>
      </c>
      <c r="W11" s="17" t="s">
        <v>155</v>
      </c>
      <c r="X11" s="17">
        <f>+VLOOKUP(W11,[1]Riesgos!$H$2:$I$7,2,0)</f>
        <v>4</v>
      </c>
      <c r="Y11" s="16" t="str">
        <f>+IF(AND(Q11&gt;[1]Riesgos!$M$1,X11&gt;[1]Riesgos!$O$1),[1]Riesgos!$K$3,(IF(AND(Q11&lt;[1]Riesgos!$M$1,X11&gt;[1]Riesgos!$O$1),[1]Riesgos!$K$4,IF(AND(Q11&gt;[1]Riesgos!$M$1,X11&lt;[1]Riesgos!$O$1),[1]Riesgos!$K$5,IF(AND(Q11&lt;[1]Riesgos!$M$1,X11&lt;[1]Riesgos!$O$1),[1]Riesgos!$K$6,0)))))</f>
        <v>4. Estructuración</v>
      </c>
      <c r="Z11" s="16">
        <v>2024</v>
      </c>
    </row>
    <row r="12" spans="1:34" ht="70.349999999999994" hidden="1" customHeight="1" x14ac:dyDescent="0.25">
      <c r="A12" s="17" t="s">
        <v>143</v>
      </c>
      <c r="B12" s="17" t="s">
        <v>144</v>
      </c>
      <c r="C12" s="17" t="s">
        <v>204</v>
      </c>
      <c r="D12" s="18" t="s">
        <v>181</v>
      </c>
      <c r="E12" s="17" t="s">
        <v>147</v>
      </c>
      <c r="F12" s="17" t="s">
        <v>182</v>
      </c>
      <c r="G12" s="17" t="s">
        <v>205</v>
      </c>
      <c r="H12" s="20" t="s">
        <v>206</v>
      </c>
      <c r="I12" s="20" t="s">
        <v>164</v>
      </c>
      <c r="J12" s="20" t="s">
        <v>151</v>
      </c>
      <c r="K12" s="20" t="s">
        <v>185</v>
      </c>
      <c r="L12" s="20" t="s">
        <v>186</v>
      </c>
      <c r="M12" s="17" t="s">
        <v>167</v>
      </c>
      <c r="N12" s="17">
        <f>+VLOOKUP(M12,[1]Riesgos!$A$2:$B$7,2,0)</f>
        <v>0.6</v>
      </c>
      <c r="O12" s="17" t="s">
        <v>155</v>
      </c>
      <c r="P12" s="17">
        <f>+VLOOKUP(O12,[1]Riesgos!$C$2:$D$7,2,0)</f>
        <v>0.8</v>
      </c>
      <c r="Q12" s="17">
        <f t="shared" si="0"/>
        <v>0.48</v>
      </c>
      <c r="R12" s="17" t="str">
        <f>+IF(N12=1,[1]Riesgos!$F$6,IF(AND(N12=1,P12=1),[1]Riesgos!$F$5,IF(Q12&lt;=[1]Riesgos!$D$17,[1]Riesgos!$F$3,IF(Q12&lt;=[1]Riesgos!$E$15,[1]Riesgos!$F$4,[1]Riesgos!$F$5))))</f>
        <v xml:space="preserve">Alto </v>
      </c>
      <c r="T12" s="19" t="s">
        <v>169</v>
      </c>
      <c r="U12" s="19" t="s">
        <v>170</v>
      </c>
      <c r="V12" s="19">
        <v>1</v>
      </c>
      <c r="W12" s="17" t="s">
        <v>158</v>
      </c>
      <c r="X12" s="17">
        <f>+VLOOKUP(W12,[1]Riesgos!$H$2:$I$7,2,0)</f>
        <v>5</v>
      </c>
      <c r="Y12" s="16" t="str">
        <f>+IF(AND(Q12&gt;[1]Riesgos!$M$1,X12&gt;[1]Riesgos!$O$1),[1]Riesgos!$K$3,(IF(AND(Q12&lt;[1]Riesgos!$M$1,X12&gt;[1]Riesgos!$O$1),[1]Riesgos!$K$4,IF(AND(Q12&gt;[1]Riesgos!$M$1,X12&lt;[1]Riesgos!$O$1),[1]Riesgos!$K$5,IF(AND(Q12&lt;[1]Riesgos!$M$1,X12&lt;[1]Riesgos!$O$1),[1]Riesgos!$K$6,0)))))</f>
        <v>2. Secundario</v>
      </c>
      <c r="Z12" s="16">
        <v>2023</v>
      </c>
    </row>
    <row r="13" spans="1:34" ht="70.349999999999994" hidden="1" customHeight="1" x14ac:dyDescent="0.25">
      <c r="A13" s="17" t="s">
        <v>143</v>
      </c>
      <c r="B13" s="17" t="s">
        <v>144</v>
      </c>
      <c r="C13" s="17" t="s">
        <v>207</v>
      </c>
      <c r="D13" s="18" t="s">
        <v>208</v>
      </c>
      <c r="E13" s="17" t="s">
        <v>209</v>
      </c>
      <c r="F13" s="17" t="s">
        <v>210</v>
      </c>
      <c r="G13" s="17" t="s">
        <v>211</v>
      </c>
      <c r="H13" s="17" t="s">
        <v>212</v>
      </c>
      <c r="I13" s="17" t="s">
        <v>213</v>
      </c>
      <c r="J13" s="17" t="s">
        <v>214</v>
      </c>
      <c r="K13" s="17" t="s">
        <v>215</v>
      </c>
      <c r="L13" s="17" t="s">
        <v>179</v>
      </c>
      <c r="M13" s="17" t="s">
        <v>154</v>
      </c>
      <c r="N13" s="17">
        <f>+VLOOKUP(M13,[1]Riesgos!$A$2:$B$7,2,0)</f>
        <v>0.8</v>
      </c>
      <c r="O13" s="17" t="s">
        <v>155</v>
      </c>
      <c r="P13" s="17">
        <f>+VLOOKUP(O13,[1]Riesgos!$C$2:$D$7,2,0)</f>
        <v>0.8</v>
      </c>
      <c r="Q13" s="17">
        <f t="shared" si="0"/>
        <v>0.64000000000000012</v>
      </c>
      <c r="R13" s="17" t="str">
        <f>+IF(N13=1,[1]Riesgos!$F$6,IF(AND(N13=1,P13=1),[1]Riesgos!$F$5,IF(Q13&lt;=[1]Riesgos!$D$17,[1]Riesgos!$F$3,IF(Q13&lt;=[1]Riesgos!$E$15,[1]Riesgos!$F$4,[1]Riesgos!$F$5))))</f>
        <v xml:space="preserve">Alto </v>
      </c>
      <c r="T13" s="19" t="s">
        <v>169</v>
      </c>
      <c r="U13" s="19" t="s">
        <v>216</v>
      </c>
      <c r="V13" s="19">
        <v>1</v>
      </c>
      <c r="W13" s="17" t="s">
        <v>158</v>
      </c>
      <c r="X13" s="17">
        <f>+VLOOKUP(W13,[1]Riesgos!$H$2:$I$7,2,0)</f>
        <v>5</v>
      </c>
      <c r="Y13" s="16" t="str">
        <f>+IF(AND(Q13&gt;[1]Riesgos!$M$1,X13&gt;[1]Riesgos!$O$1),[1]Riesgos!$K$3,(IF(AND(Q13&lt;[1]Riesgos!$M$1,X13&gt;[1]Riesgos!$O$1),[1]Riesgos!$K$4,IF(AND(Q13&gt;[1]Riesgos!$M$1,X13&lt;[1]Riesgos!$O$1),[1]Riesgos!$K$5,IF(AND(Q13&lt;[1]Riesgos!$M$1,X13&lt;[1]Riesgos!$O$1),[1]Riesgos!$K$6,0)))))</f>
        <v>2. Secundario</v>
      </c>
      <c r="Z13" s="16">
        <v>2023</v>
      </c>
    </row>
    <row r="14" spans="1:34" ht="70.349999999999994" hidden="1" customHeight="1" x14ac:dyDescent="0.25">
      <c r="A14" s="17" t="s">
        <v>143</v>
      </c>
      <c r="B14" s="17" t="s">
        <v>144</v>
      </c>
      <c r="C14" s="17" t="s">
        <v>217</v>
      </c>
      <c r="D14" s="18" t="s">
        <v>160</v>
      </c>
      <c r="E14" s="17" t="s">
        <v>147</v>
      </c>
      <c r="F14" s="17" t="s">
        <v>161</v>
      </c>
      <c r="G14" s="17" t="s">
        <v>188</v>
      </c>
      <c r="H14" s="17" t="s">
        <v>218</v>
      </c>
      <c r="I14" s="17" t="s">
        <v>177</v>
      </c>
      <c r="J14" s="17" t="s">
        <v>151</v>
      </c>
      <c r="K14" s="17" t="s">
        <v>178</v>
      </c>
      <c r="L14" s="17" t="s">
        <v>179</v>
      </c>
      <c r="M14" s="17" t="s">
        <v>167</v>
      </c>
      <c r="N14" s="17">
        <f>+VLOOKUP(M14,[1]Riesgos!$A$2:$B$7,2,0)</f>
        <v>0.6</v>
      </c>
      <c r="O14" s="17" t="s">
        <v>158</v>
      </c>
      <c r="P14" s="17">
        <f>+VLOOKUP(O14,[1]Riesgos!$C$2:$D$7,2,0)</f>
        <v>1</v>
      </c>
      <c r="Q14" s="17">
        <f t="shared" si="0"/>
        <v>0.6</v>
      </c>
      <c r="R14" s="17" t="str">
        <f>+IF(N14=1,[1]Riesgos!$F$6,IF(AND(N14=1,P14=1),[1]Riesgos!$F$5,IF(Q14&lt;=[1]Riesgos!$D$17,[1]Riesgos!$F$3,IF(Q14&lt;=[1]Riesgos!$E$15,[1]Riesgos!$F$4,[1]Riesgos!$F$5))))</f>
        <v xml:space="preserve">Alto </v>
      </c>
      <c r="T14" s="19" t="s">
        <v>169</v>
      </c>
      <c r="U14" s="19" t="s">
        <v>170</v>
      </c>
      <c r="V14" s="19">
        <v>1</v>
      </c>
      <c r="W14" s="17" t="s">
        <v>158</v>
      </c>
      <c r="X14" s="17">
        <f>+VLOOKUP(W14,[1]Riesgos!$H$2:$I$7,2,0)</f>
        <v>5</v>
      </c>
      <c r="Y14" s="16" t="str">
        <f>+IF(AND(Q14&gt;[1]Riesgos!$M$1,X14&gt;[1]Riesgos!$O$1),[1]Riesgos!$K$3,(IF(AND(Q14&lt;[1]Riesgos!$M$1,X14&gt;[1]Riesgos!$O$1),[1]Riesgos!$K$4,IF(AND(Q14&gt;[1]Riesgos!$M$1,X14&lt;[1]Riesgos!$O$1),[1]Riesgos!$K$5,IF(AND(Q14&lt;[1]Riesgos!$M$1,X14&lt;[1]Riesgos!$O$1),[1]Riesgos!$K$6,0)))))</f>
        <v>2. Secundario</v>
      </c>
      <c r="Z14" s="16">
        <v>2023</v>
      </c>
    </row>
    <row r="15" spans="1:34" ht="70.349999999999994" hidden="1" customHeight="1" x14ac:dyDescent="0.25">
      <c r="A15" s="17" t="s">
        <v>143</v>
      </c>
      <c r="B15" s="17" t="s">
        <v>144</v>
      </c>
      <c r="C15" s="17" t="s">
        <v>219</v>
      </c>
      <c r="D15" s="18" t="s">
        <v>220</v>
      </c>
      <c r="E15" s="17" t="s">
        <v>209</v>
      </c>
      <c r="F15" s="17" t="s">
        <v>221</v>
      </c>
      <c r="G15" s="17" t="s">
        <v>222</v>
      </c>
      <c r="H15" s="17" t="s">
        <v>223</v>
      </c>
      <c r="I15" s="17" t="s">
        <v>213</v>
      </c>
      <c r="J15" s="17" t="s">
        <v>214</v>
      </c>
      <c r="K15" s="17" t="s">
        <v>224</v>
      </c>
      <c r="L15" s="17" t="s">
        <v>179</v>
      </c>
      <c r="M15" s="17" t="s">
        <v>154</v>
      </c>
      <c r="N15" s="17">
        <f>+VLOOKUP(M15,[1]Riesgos!$A$2:$B$7,2,0)</f>
        <v>0.8</v>
      </c>
      <c r="O15" s="17" t="s">
        <v>155</v>
      </c>
      <c r="P15" s="17">
        <f>+VLOOKUP(O15,[1]Riesgos!$C$2:$D$7,2,0)</f>
        <v>0.8</v>
      </c>
      <c r="Q15" s="17">
        <f t="shared" si="0"/>
        <v>0.64000000000000012</v>
      </c>
      <c r="R15" s="17" t="str">
        <f>+IF(N15=1,[1]Riesgos!$F$6,IF(AND(N15=1,P15=1),[1]Riesgos!$F$5,IF(Q15&lt;=[1]Riesgos!$D$17,[1]Riesgos!$F$3,IF(Q15&lt;=[1]Riesgos!$E$15,[1]Riesgos!$F$4,[1]Riesgos!$F$5))))</f>
        <v xml:space="preserve">Alto </v>
      </c>
      <c r="T15" s="19" t="s">
        <v>169</v>
      </c>
      <c r="U15" s="19" t="s">
        <v>216</v>
      </c>
      <c r="V15" s="19">
        <v>1</v>
      </c>
      <c r="W15" s="17" t="s">
        <v>158</v>
      </c>
      <c r="X15" s="17">
        <f>+VLOOKUP(W15,[1]Riesgos!$H$2:$I$7,2,0)</f>
        <v>5</v>
      </c>
      <c r="Y15" s="16" t="str">
        <f>+IF(AND(Q15&gt;[1]Riesgos!$M$1,X15&gt;[1]Riesgos!$O$1),[1]Riesgos!$K$3,(IF(AND(Q15&lt;[1]Riesgos!$M$1,X15&gt;[1]Riesgos!$O$1),[1]Riesgos!$K$4,IF(AND(Q15&gt;[1]Riesgos!$M$1,X15&lt;[1]Riesgos!$O$1),[1]Riesgos!$K$5,IF(AND(Q15&lt;[1]Riesgos!$M$1,X15&lt;[1]Riesgos!$O$1),[1]Riesgos!$K$6,0)))))</f>
        <v>2. Secundario</v>
      </c>
      <c r="Z15" s="16">
        <v>2023</v>
      </c>
    </row>
    <row r="16" spans="1:34" ht="70.349999999999994" hidden="1" customHeight="1" x14ac:dyDescent="0.25">
      <c r="A16" s="17" t="s">
        <v>143</v>
      </c>
      <c r="B16" s="17" t="s">
        <v>144</v>
      </c>
      <c r="C16" s="17" t="s">
        <v>219</v>
      </c>
      <c r="D16" s="18" t="s">
        <v>160</v>
      </c>
      <c r="E16" s="17" t="s">
        <v>147</v>
      </c>
      <c r="F16" s="17" t="s">
        <v>161</v>
      </c>
      <c r="G16" s="17" t="s">
        <v>225</v>
      </c>
      <c r="H16" s="17" t="str">
        <f>+'[1]Plan EstimadoAA'!B10</f>
        <v>PAP. 04 Proyecto NEXUS-BID Ministerio, cuenca rio Guatapuri COP 2022, con IPC 2023 estimado 1,06
Presedimentador
Modulo Ampliación PTAP
Planta Tratamiento de Lodos</v>
      </c>
      <c r="I16" s="17" t="s">
        <v>177</v>
      </c>
      <c r="J16" s="17" t="s">
        <v>151</v>
      </c>
      <c r="K16" s="17" t="s">
        <v>178</v>
      </c>
      <c r="L16" s="17" t="s">
        <v>179</v>
      </c>
      <c r="M16" s="17" t="s">
        <v>154</v>
      </c>
      <c r="N16" s="17">
        <f>+VLOOKUP(M16,[1]Riesgos!$A$2:$B$7,2,0)</f>
        <v>0.8</v>
      </c>
      <c r="O16" s="17" t="s">
        <v>155</v>
      </c>
      <c r="P16" s="17">
        <f>+VLOOKUP(O16,[1]Riesgos!$C$2:$D$7,2,0)</f>
        <v>0.8</v>
      </c>
      <c r="Q16" s="17">
        <f t="shared" si="0"/>
        <v>0.64000000000000012</v>
      </c>
      <c r="R16" s="17" t="str">
        <f>+IF(N16=1,[1]Riesgos!$F$6,IF(AND(N16=1,P16=1),[1]Riesgos!$F$5,IF(Q16&lt;=[1]Riesgos!$D$17,[1]Riesgos!$F$3,IF(Q16&lt;=[1]Riesgos!$E$15,[1]Riesgos!$F$4,[1]Riesgos!$F$5))))</f>
        <v xml:space="preserve">Alto </v>
      </c>
      <c r="T16" s="19" t="s">
        <v>156</v>
      </c>
      <c r="U16" s="19" t="s">
        <v>226</v>
      </c>
      <c r="V16" s="19">
        <f>+'[1]Plan EstimadoAA'!G10</f>
        <v>31800000000</v>
      </c>
      <c r="W16" s="17" t="s">
        <v>155</v>
      </c>
      <c r="X16" s="17">
        <f>+VLOOKUP(W16,[1]Riesgos!$H$2:$I$7,2,0)</f>
        <v>4</v>
      </c>
      <c r="Y16" s="16" t="str">
        <f>+IF(AND(Q16&gt;[1]Riesgos!$M$1,X16&gt;[1]Riesgos!$O$1),[1]Riesgos!$K$3,(IF(AND(Q16&lt;[1]Riesgos!$M$1,X16&gt;[1]Riesgos!$O$1),[1]Riesgos!$K$4,IF(AND(Q16&gt;[1]Riesgos!$M$1,X16&lt;[1]Riesgos!$O$1),[1]Riesgos!$K$5,IF(AND(Q16&lt;[1]Riesgos!$M$1,X16&lt;[1]Riesgos!$O$1),[1]Riesgos!$K$6,0)))))</f>
        <v>4. Estructuración</v>
      </c>
      <c r="Z16" s="16">
        <v>2023</v>
      </c>
    </row>
    <row r="17" spans="1:26" ht="70.349999999999994" hidden="1" customHeight="1" x14ac:dyDescent="0.25">
      <c r="A17" s="17" t="s">
        <v>143</v>
      </c>
      <c r="B17" s="17" t="s">
        <v>144</v>
      </c>
      <c r="C17" s="17" t="s">
        <v>227</v>
      </c>
      <c r="D17" s="18" t="s">
        <v>181</v>
      </c>
      <c r="E17" s="17" t="s">
        <v>147</v>
      </c>
      <c r="F17" s="17" t="s">
        <v>182</v>
      </c>
      <c r="G17" s="17" t="s">
        <v>228</v>
      </c>
      <c r="H17" s="17" t="s">
        <v>229</v>
      </c>
      <c r="I17" s="17" t="s">
        <v>164</v>
      </c>
      <c r="J17" s="17" t="s">
        <v>151</v>
      </c>
      <c r="K17" s="17" t="s">
        <v>202</v>
      </c>
      <c r="L17" s="17" t="s">
        <v>230</v>
      </c>
      <c r="M17" s="17" t="s">
        <v>154</v>
      </c>
      <c r="N17" s="17">
        <f>+VLOOKUP(M17,[1]Riesgos!$A$2:$B$7,2,0)</f>
        <v>0.8</v>
      </c>
      <c r="O17" s="17" t="s">
        <v>155</v>
      </c>
      <c r="P17" s="17">
        <f>+VLOOKUP(O17,[1]Riesgos!$C$2:$D$7,2,0)</f>
        <v>0.8</v>
      </c>
      <c r="Q17" s="17">
        <f t="shared" si="0"/>
        <v>0.64000000000000012</v>
      </c>
      <c r="R17" s="17" t="str">
        <f>+IF(N17=1,[1]Riesgos!$F$6,IF(AND(N17=1,P17=1),[1]Riesgos!$F$5,IF(Q17&lt;=[1]Riesgos!$D$17,[1]Riesgos!$F$3,IF(Q17&lt;=[1]Riesgos!$E$15,[1]Riesgos!$F$4,[1]Riesgos!$F$5))))</f>
        <v xml:space="preserve">Alto </v>
      </c>
      <c r="T17" s="19" t="s">
        <v>169</v>
      </c>
      <c r="U17" s="19" t="s">
        <v>170</v>
      </c>
      <c r="V17" s="19">
        <v>1</v>
      </c>
      <c r="W17" s="17" t="s">
        <v>158</v>
      </c>
      <c r="X17" s="17">
        <f>+VLOOKUP(W17,[1]Riesgos!$H$2:$I$7,2,0)</f>
        <v>5</v>
      </c>
      <c r="Y17" s="16" t="str">
        <f>+IF(AND(Q17&gt;[1]Riesgos!$M$1,X17&gt;[1]Riesgos!$O$1),[1]Riesgos!$K$3,(IF(AND(Q17&lt;[1]Riesgos!$M$1,X17&gt;[1]Riesgos!$O$1),[1]Riesgos!$K$4,IF(AND(Q17&gt;[1]Riesgos!$M$1,X17&lt;[1]Riesgos!$O$1),[1]Riesgos!$K$5,IF(AND(Q17&lt;[1]Riesgos!$M$1,X17&lt;[1]Riesgos!$O$1),[1]Riesgos!$K$6,0)))))</f>
        <v>2. Secundario</v>
      </c>
      <c r="Z17" s="16">
        <v>2024</v>
      </c>
    </row>
    <row r="18" spans="1:26" ht="70.349999999999994" hidden="1" customHeight="1" x14ac:dyDescent="0.25">
      <c r="A18" s="17" t="s">
        <v>143</v>
      </c>
      <c r="B18" s="17" t="s">
        <v>144</v>
      </c>
      <c r="C18" s="17" t="s">
        <v>231</v>
      </c>
      <c r="D18" s="18" t="s">
        <v>232</v>
      </c>
      <c r="E18" s="17" t="s">
        <v>209</v>
      </c>
      <c r="F18" s="17" t="s">
        <v>233</v>
      </c>
      <c r="G18" s="17" t="s">
        <v>234</v>
      </c>
      <c r="H18" s="17" t="s">
        <v>235</v>
      </c>
      <c r="I18" s="17" t="s">
        <v>164</v>
      </c>
      <c r="J18" s="17" t="s">
        <v>214</v>
      </c>
      <c r="K18" s="17" t="s">
        <v>236</v>
      </c>
      <c r="L18" s="17" t="s">
        <v>237</v>
      </c>
      <c r="M18" s="17" t="s">
        <v>154</v>
      </c>
      <c r="N18" s="17">
        <f>+VLOOKUP(M18,[1]Riesgos!$A$2:$B$7,2,0)</f>
        <v>0.8</v>
      </c>
      <c r="O18" s="17" t="s">
        <v>155</v>
      </c>
      <c r="P18" s="17">
        <f>+VLOOKUP(O18,[1]Riesgos!$C$2:$D$7,2,0)</f>
        <v>0.8</v>
      </c>
      <c r="Q18" s="17">
        <f t="shared" si="0"/>
        <v>0.64000000000000012</v>
      </c>
      <c r="R18" s="17" t="str">
        <f>+IF(N18=1,[1]Riesgos!$F$6,IF(AND(N18=1,P18=1),[1]Riesgos!$F$5,IF(Q18&lt;=[1]Riesgos!$D$17,[1]Riesgos!$F$3,IF(Q18&lt;=[1]Riesgos!$E$15,[1]Riesgos!$F$4,[1]Riesgos!$F$5))))</f>
        <v xml:space="preserve">Alto </v>
      </c>
      <c r="T18" s="19" t="s">
        <v>169</v>
      </c>
      <c r="U18" s="19" t="s">
        <v>170</v>
      </c>
      <c r="V18" s="19">
        <v>1</v>
      </c>
      <c r="W18" s="17" t="s">
        <v>155</v>
      </c>
      <c r="X18" s="17">
        <f>+VLOOKUP(W18,[1]Riesgos!$H$2:$I$7,2,0)</f>
        <v>4</v>
      </c>
      <c r="Y18" s="16" t="str">
        <f>+IF(AND(Q18&gt;[1]Riesgos!$M$1,X18&gt;[1]Riesgos!$O$1),[1]Riesgos!$K$3,(IF(AND(Q18&lt;[1]Riesgos!$M$1,X18&gt;[1]Riesgos!$O$1),[1]Riesgos!$K$4,IF(AND(Q18&gt;[1]Riesgos!$M$1,X18&lt;[1]Riesgos!$O$1),[1]Riesgos!$K$5,IF(AND(Q18&lt;[1]Riesgos!$M$1,X18&lt;[1]Riesgos!$O$1),[1]Riesgos!$K$6,0)))))</f>
        <v>4. Estructuración</v>
      </c>
      <c r="Z18" s="16">
        <v>2024</v>
      </c>
    </row>
    <row r="19" spans="1:26" ht="70.349999999999994" hidden="1" customHeight="1" x14ac:dyDescent="0.25">
      <c r="A19" s="17" t="s">
        <v>143</v>
      </c>
      <c r="B19" s="17" t="s">
        <v>144</v>
      </c>
      <c r="C19" s="17" t="s">
        <v>238</v>
      </c>
      <c r="D19" s="18" t="s">
        <v>181</v>
      </c>
      <c r="E19" s="17" t="s">
        <v>147</v>
      </c>
      <c r="F19" s="17" t="s">
        <v>182</v>
      </c>
      <c r="G19" s="17" t="s">
        <v>239</v>
      </c>
      <c r="H19" s="17" t="s">
        <v>240</v>
      </c>
      <c r="I19" s="17" t="s">
        <v>164</v>
      </c>
      <c r="J19" s="17" t="s">
        <v>151</v>
      </c>
      <c r="K19" s="17" t="s">
        <v>202</v>
      </c>
      <c r="L19" s="17" t="s">
        <v>230</v>
      </c>
      <c r="M19" s="17" t="s">
        <v>167</v>
      </c>
      <c r="N19" s="17">
        <f>+VLOOKUP(M19,[1]Riesgos!$A$2:$B$7,2,0)</f>
        <v>0.6</v>
      </c>
      <c r="O19" s="17" t="s">
        <v>155</v>
      </c>
      <c r="P19" s="17">
        <f>+VLOOKUP(O19,[1]Riesgos!$C$2:$D$7,2,0)</f>
        <v>0.8</v>
      </c>
      <c r="Q19" s="17">
        <f t="shared" si="0"/>
        <v>0.48</v>
      </c>
      <c r="R19" s="17" t="str">
        <f>+IF(N19=1,[1]Riesgos!$F$6,IF(AND(N19=1,P19=1),[1]Riesgos!$F$5,IF(Q19&lt;=[1]Riesgos!$D$17,[1]Riesgos!$F$3,IF(Q19&lt;=[1]Riesgos!$E$15,[1]Riesgos!$F$4,[1]Riesgos!$F$5))))</f>
        <v xml:space="preserve">Alto </v>
      </c>
      <c r="T19" s="19" t="s">
        <v>169</v>
      </c>
      <c r="U19" s="19" t="s">
        <v>170</v>
      </c>
      <c r="V19" s="19">
        <v>1</v>
      </c>
      <c r="W19" s="17" t="s">
        <v>155</v>
      </c>
      <c r="X19" s="17">
        <f>+VLOOKUP(W19,[1]Riesgos!$H$2:$I$7,2,0)</f>
        <v>4</v>
      </c>
      <c r="Y19" s="16" t="str">
        <f>+IF(AND(Q19&gt;[1]Riesgos!$M$1,X19&gt;[1]Riesgos!$O$1),[1]Riesgos!$K$3,(IF(AND(Q19&lt;[1]Riesgos!$M$1,X19&gt;[1]Riesgos!$O$1),[1]Riesgos!$K$4,IF(AND(Q19&gt;[1]Riesgos!$M$1,X19&lt;[1]Riesgos!$O$1),[1]Riesgos!$K$5,IF(AND(Q19&lt;[1]Riesgos!$M$1,X19&lt;[1]Riesgos!$O$1),[1]Riesgos!$K$6,0)))))</f>
        <v>4. Estructuración</v>
      </c>
      <c r="Z19" s="16">
        <v>2024</v>
      </c>
    </row>
    <row r="20" spans="1:26" ht="76.349999999999994" hidden="1" customHeight="1" x14ac:dyDescent="0.25">
      <c r="A20" s="17" t="s">
        <v>143</v>
      </c>
      <c r="B20" s="17" t="s">
        <v>144</v>
      </c>
      <c r="C20" s="17" t="s">
        <v>241</v>
      </c>
      <c r="D20" s="18" t="s">
        <v>242</v>
      </c>
      <c r="E20" s="17" t="s">
        <v>209</v>
      </c>
      <c r="F20" s="17" t="s">
        <v>243</v>
      </c>
      <c r="G20" s="20" t="s">
        <v>211</v>
      </c>
      <c r="H20" s="20" t="s">
        <v>223</v>
      </c>
      <c r="I20" s="20" t="s">
        <v>213</v>
      </c>
      <c r="J20" s="20" t="s">
        <v>214</v>
      </c>
      <c r="K20" s="20" t="s">
        <v>215</v>
      </c>
      <c r="L20" s="20" t="s">
        <v>179</v>
      </c>
      <c r="M20" s="17" t="s">
        <v>154</v>
      </c>
      <c r="N20" s="17">
        <f>+VLOOKUP(M20,[1]Riesgos!$A$2:$B$7,2,0)</f>
        <v>0.8</v>
      </c>
      <c r="O20" s="17" t="s">
        <v>244</v>
      </c>
      <c r="P20" s="17">
        <f>+VLOOKUP(O20,[1]Riesgos!$C$2:$D$7,2,0)</f>
        <v>0.4</v>
      </c>
      <c r="Q20" s="17">
        <f t="shared" si="0"/>
        <v>0.32000000000000006</v>
      </c>
      <c r="R20" s="17" t="str">
        <f>+IF(N20=1,[1]Riesgos!$F$6,IF(AND(N20=1,P20=1),[1]Riesgos!$F$5,IF(Q20&lt;=[1]Riesgos!$D$17,[1]Riesgos!$F$3,IF(Q20&lt;=[1]Riesgos!$E$15,[1]Riesgos!$F$4,[1]Riesgos!$F$5))))</f>
        <v>Moderado</v>
      </c>
      <c r="T20" s="19" t="s">
        <v>169</v>
      </c>
      <c r="U20" s="19" t="s">
        <v>216</v>
      </c>
      <c r="V20" s="19">
        <v>1</v>
      </c>
      <c r="W20" s="17" t="s">
        <v>168</v>
      </c>
      <c r="X20" s="17">
        <f>+VLOOKUP(W20,[1]Riesgos!$H$2:$I$7,2,0)</f>
        <v>3</v>
      </c>
      <c r="Y20" s="16" t="str">
        <f>+IF(AND(Q20&gt;[1]Riesgos!$M$1,X20&gt;[1]Riesgos!$O$1),[1]Riesgos!$K$3,(IF(AND(Q20&lt;[1]Riesgos!$M$1,X20&gt;[1]Riesgos!$O$1),[1]Riesgos!$K$4,IF(AND(Q20&gt;[1]Riesgos!$M$1,X20&lt;[1]Riesgos!$O$1),[1]Riesgos!$K$5,IF(AND(Q20&lt;[1]Riesgos!$M$1,X20&lt;[1]Riesgos!$O$1),[1]Riesgos!$K$6,0)))))</f>
        <v>4. Estructuración</v>
      </c>
      <c r="Z20" s="16">
        <v>2025</v>
      </c>
    </row>
    <row r="21" spans="1:26" ht="70.349999999999994" hidden="1" customHeight="1" x14ac:dyDescent="0.25">
      <c r="A21" s="17" t="s">
        <v>143</v>
      </c>
      <c r="B21" s="17" t="s">
        <v>144</v>
      </c>
      <c r="C21" s="17" t="s">
        <v>245</v>
      </c>
      <c r="D21" s="18" t="s">
        <v>242</v>
      </c>
      <c r="E21" s="17" t="s">
        <v>209</v>
      </c>
      <c r="F21" s="17" t="s">
        <v>243</v>
      </c>
      <c r="G21" s="20" t="s">
        <v>246</v>
      </c>
      <c r="H21" s="20" t="s">
        <v>223</v>
      </c>
      <c r="I21" s="20" t="s">
        <v>213</v>
      </c>
      <c r="J21" s="20" t="s">
        <v>214</v>
      </c>
      <c r="K21" s="20" t="s">
        <v>215</v>
      </c>
      <c r="L21" s="20" t="s">
        <v>179</v>
      </c>
      <c r="M21" s="17" t="s">
        <v>154</v>
      </c>
      <c r="N21" s="17">
        <f>+VLOOKUP(M21,[1]Riesgos!$A$2:$B$7,2,0)</f>
        <v>0.8</v>
      </c>
      <c r="O21" s="17" t="s">
        <v>244</v>
      </c>
      <c r="P21" s="17">
        <f>+VLOOKUP(O21,[1]Riesgos!$C$2:$D$7,2,0)</f>
        <v>0.4</v>
      </c>
      <c r="Q21" s="17">
        <f t="shared" si="0"/>
        <v>0.32000000000000006</v>
      </c>
      <c r="R21" s="17" t="str">
        <f>+IF(N21=1,[1]Riesgos!$F$6,IF(AND(N21=1,P21=1),[1]Riesgos!$F$5,IF(Q21&lt;=[1]Riesgos!$D$17,[1]Riesgos!$F$3,IF(Q21&lt;=[1]Riesgos!$E$15,[1]Riesgos!$F$4,[1]Riesgos!$F$5))))</f>
        <v>Moderado</v>
      </c>
      <c r="T21" s="19" t="s">
        <v>169</v>
      </c>
      <c r="U21" s="19" t="s">
        <v>216</v>
      </c>
      <c r="V21" s="19">
        <v>1</v>
      </c>
      <c r="W21" s="17" t="s">
        <v>155</v>
      </c>
      <c r="X21" s="17">
        <f>+VLOOKUP(W21,[1]Riesgos!$H$2:$I$7,2,0)</f>
        <v>4</v>
      </c>
      <c r="Y21" s="16" t="str">
        <f>+IF(AND(Q21&gt;[1]Riesgos!$M$1,X21&gt;[1]Riesgos!$O$1),[1]Riesgos!$K$3,(IF(AND(Q21&lt;[1]Riesgos!$M$1,X21&gt;[1]Riesgos!$O$1),[1]Riesgos!$K$4,IF(AND(Q21&gt;[1]Riesgos!$M$1,X21&lt;[1]Riesgos!$O$1),[1]Riesgos!$K$5,IF(AND(Q21&lt;[1]Riesgos!$M$1,X21&lt;[1]Riesgos!$O$1),[1]Riesgos!$K$6,0)))))</f>
        <v>4. Estructuración</v>
      </c>
      <c r="Z21" s="16">
        <v>2024</v>
      </c>
    </row>
    <row r="22" spans="1:26" ht="70.349999999999994" hidden="1" customHeight="1" x14ac:dyDescent="0.25">
      <c r="A22" s="17" t="s">
        <v>143</v>
      </c>
      <c r="B22" s="17" t="s">
        <v>144</v>
      </c>
      <c r="C22" s="17" t="s">
        <v>247</v>
      </c>
      <c r="D22" s="18" t="s">
        <v>242</v>
      </c>
      <c r="E22" s="17" t="s">
        <v>209</v>
      </c>
      <c r="F22" s="17" t="s">
        <v>243</v>
      </c>
      <c r="G22" s="20" t="s">
        <v>248</v>
      </c>
      <c r="H22" s="20" t="s">
        <v>223</v>
      </c>
      <c r="I22" s="20" t="s">
        <v>213</v>
      </c>
      <c r="J22" s="20" t="s">
        <v>214</v>
      </c>
      <c r="K22" s="20" t="s">
        <v>215</v>
      </c>
      <c r="L22" s="20" t="s">
        <v>179</v>
      </c>
      <c r="M22" s="17" t="s">
        <v>154</v>
      </c>
      <c r="N22" s="17">
        <f>+VLOOKUP(M22,[1]Riesgos!$A$2:$B$7,2,0)</f>
        <v>0.8</v>
      </c>
      <c r="O22" s="17" t="s">
        <v>244</v>
      </c>
      <c r="P22" s="17">
        <f>+VLOOKUP(O22,[1]Riesgos!$C$2:$D$7,2,0)</f>
        <v>0.4</v>
      </c>
      <c r="Q22" s="17">
        <f t="shared" si="0"/>
        <v>0.32000000000000006</v>
      </c>
      <c r="R22" s="17" t="str">
        <f>+IF(N22=1,[1]Riesgos!$F$6,IF(AND(N22=1,P22=1),[1]Riesgos!$F$5,IF(Q22&lt;=[1]Riesgos!$D$17,[1]Riesgos!$F$3,IF(Q22&lt;=[1]Riesgos!$E$15,[1]Riesgos!$F$4,[1]Riesgos!$F$5))))</f>
        <v>Moderado</v>
      </c>
      <c r="T22" s="19" t="s">
        <v>169</v>
      </c>
      <c r="U22" s="19" t="s">
        <v>216</v>
      </c>
      <c r="V22" s="19">
        <v>1</v>
      </c>
      <c r="W22" s="17" t="s">
        <v>155</v>
      </c>
      <c r="X22" s="17">
        <f>+VLOOKUP(W22,[1]Riesgos!$H$2:$I$7,2,0)</f>
        <v>4</v>
      </c>
      <c r="Y22" s="16" t="str">
        <f>+IF(AND(Q22&gt;[1]Riesgos!$M$1,X22&gt;[1]Riesgos!$O$1),[1]Riesgos!$K$3,(IF(AND(Q22&lt;[1]Riesgos!$M$1,X22&gt;[1]Riesgos!$O$1),[1]Riesgos!$K$4,IF(AND(Q22&gt;[1]Riesgos!$M$1,X22&lt;[1]Riesgos!$O$1),[1]Riesgos!$K$5,IF(AND(Q22&lt;[1]Riesgos!$M$1,X22&lt;[1]Riesgos!$O$1),[1]Riesgos!$K$6,0)))))</f>
        <v>4. Estructuración</v>
      </c>
      <c r="Z22" s="16">
        <v>2024</v>
      </c>
    </row>
    <row r="23" spans="1:26" ht="70.349999999999994" hidden="1" customHeight="1" x14ac:dyDescent="0.25">
      <c r="A23" s="17" t="s">
        <v>143</v>
      </c>
      <c r="B23" s="17" t="s">
        <v>249</v>
      </c>
      <c r="C23" s="17" t="s">
        <v>250</v>
      </c>
      <c r="D23" s="18" t="s">
        <v>208</v>
      </c>
      <c r="E23" s="17" t="s">
        <v>209</v>
      </c>
      <c r="F23" s="17" t="s">
        <v>210</v>
      </c>
      <c r="G23" s="17" t="s">
        <v>251</v>
      </c>
      <c r="H23" s="17" t="s">
        <v>252</v>
      </c>
      <c r="I23" s="17" t="s">
        <v>213</v>
      </c>
      <c r="J23" s="17" t="s">
        <v>214</v>
      </c>
      <c r="K23" s="17" t="s">
        <v>215</v>
      </c>
      <c r="L23" s="17" t="s">
        <v>253</v>
      </c>
      <c r="M23" s="17" t="s">
        <v>167</v>
      </c>
      <c r="N23" s="17">
        <f>+VLOOKUP(M23,[1]Riesgos!$A$2:$B$7,2,0)</f>
        <v>0.6</v>
      </c>
      <c r="O23" s="17" t="s">
        <v>155</v>
      </c>
      <c r="P23" s="17">
        <f>+VLOOKUP(O23,[1]Riesgos!$C$2:$D$7,2,0)</f>
        <v>0.8</v>
      </c>
      <c r="Q23" s="17">
        <f t="shared" si="0"/>
        <v>0.48</v>
      </c>
      <c r="R23" s="17" t="str">
        <f>+IF(N23=1,[1]Riesgos!$F$6,IF(AND(N23=1,P23=1),[1]Riesgos!$F$5,IF(Q23&lt;=[1]Riesgos!$D$17,[1]Riesgos!$F$3,IF(Q23&lt;=[1]Riesgos!$E$15,[1]Riesgos!$F$4,[1]Riesgos!$F$5))))</f>
        <v xml:space="preserve">Alto </v>
      </c>
      <c r="T23" s="19" t="s">
        <v>169</v>
      </c>
      <c r="U23" s="19" t="s">
        <v>216</v>
      </c>
      <c r="V23" s="19">
        <v>1</v>
      </c>
      <c r="W23" s="17" t="s">
        <v>155</v>
      </c>
      <c r="X23" s="17">
        <f>+VLOOKUP(W23,[1]Riesgos!$H$2:$I$7,2,0)</f>
        <v>4</v>
      </c>
      <c r="Y23" s="16" t="str">
        <f>+IF(AND(Q23&gt;[1]Riesgos!$M$1,X23&gt;[1]Riesgos!$O$1),[1]Riesgos!$K$3,(IF(AND(Q23&lt;[1]Riesgos!$M$1,X23&gt;[1]Riesgos!$O$1),[1]Riesgos!$K$4,IF(AND(Q23&gt;[1]Riesgos!$M$1,X23&lt;[1]Riesgos!$O$1),[1]Riesgos!$K$5,IF(AND(Q23&lt;[1]Riesgos!$M$1,X23&lt;[1]Riesgos!$O$1),[1]Riesgos!$K$6,0)))))</f>
        <v>4. Estructuración</v>
      </c>
      <c r="Z23" s="16">
        <v>2024</v>
      </c>
    </row>
    <row r="24" spans="1:26" ht="70.349999999999994" hidden="1" customHeight="1" x14ac:dyDescent="0.25">
      <c r="A24" s="17" t="s">
        <v>143</v>
      </c>
      <c r="B24" s="17" t="s">
        <v>254</v>
      </c>
      <c r="C24" s="17" t="s">
        <v>255</v>
      </c>
      <c r="D24" s="18" t="s">
        <v>232</v>
      </c>
      <c r="E24" s="17" t="s">
        <v>209</v>
      </c>
      <c r="F24" s="17" t="s">
        <v>233</v>
      </c>
      <c r="G24" s="17" t="s">
        <v>256</v>
      </c>
      <c r="H24" s="17" t="s">
        <v>235</v>
      </c>
      <c r="I24" s="17" t="s">
        <v>164</v>
      </c>
      <c r="J24" s="17" t="s">
        <v>214</v>
      </c>
      <c r="K24" s="17" t="s">
        <v>236</v>
      </c>
      <c r="L24" s="17" t="s">
        <v>237</v>
      </c>
      <c r="M24" s="17" t="s">
        <v>154</v>
      </c>
      <c r="N24" s="17">
        <f>+VLOOKUP(M24,[1]Riesgos!$A$2:$B$7,2,0)</f>
        <v>0.8</v>
      </c>
      <c r="O24" s="17" t="s">
        <v>155</v>
      </c>
      <c r="P24" s="17">
        <f>+VLOOKUP(O24,[1]Riesgos!$C$2:$D$7,2,0)</f>
        <v>0.8</v>
      </c>
      <c r="Q24" s="17">
        <f t="shared" si="0"/>
        <v>0.64000000000000012</v>
      </c>
      <c r="R24" s="17" t="str">
        <f>+IF(N24=1,[1]Riesgos!$F$6,IF(AND(N24=1,P24=1),[1]Riesgos!$F$5,IF(Q24&lt;=[1]Riesgos!$D$17,[1]Riesgos!$F$3,IF(Q24&lt;=[1]Riesgos!$E$15,[1]Riesgos!$F$4,[1]Riesgos!$F$5))))</f>
        <v xml:space="preserve">Alto </v>
      </c>
      <c r="T24" s="19" t="s">
        <v>169</v>
      </c>
      <c r="U24" s="19" t="s">
        <v>170</v>
      </c>
      <c r="V24" s="19">
        <v>1</v>
      </c>
      <c r="W24" s="17" t="s">
        <v>155</v>
      </c>
      <c r="X24" s="17">
        <f>+VLOOKUP(W24,[1]Riesgos!$H$2:$I$7,2,0)</f>
        <v>4</v>
      </c>
      <c r="Y24" s="16" t="str">
        <f>+IF(AND(Q24&gt;[1]Riesgos!$M$1,X24&gt;[1]Riesgos!$O$1),[1]Riesgos!$K$3,(IF(AND(Q24&lt;[1]Riesgos!$M$1,X24&gt;[1]Riesgos!$O$1),[1]Riesgos!$K$4,IF(AND(Q24&gt;[1]Riesgos!$M$1,X24&lt;[1]Riesgos!$O$1),[1]Riesgos!$K$5,IF(AND(Q24&lt;[1]Riesgos!$M$1,X24&lt;[1]Riesgos!$O$1),[1]Riesgos!$K$6,0)))))</f>
        <v>4. Estructuración</v>
      </c>
      <c r="Z24" s="16">
        <v>2024</v>
      </c>
    </row>
    <row r="25" spans="1:26" ht="70.349999999999994" hidden="1" customHeight="1" x14ac:dyDescent="0.25">
      <c r="A25" s="17" t="s">
        <v>143</v>
      </c>
      <c r="B25" s="17" t="s">
        <v>257</v>
      </c>
      <c r="C25" s="17" t="s">
        <v>258</v>
      </c>
      <c r="D25" s="18" t="s">
        <v>160</v>
      </c>
      <c r="E25" s="17" t="s">
        <v>147</v>
      </c>
      <c r="F25" s="17" t="s">
        <v>161</v>
      </c>
      <c r="G25" s="17" t="s">
        <v>162</v>
      </c>
      <c r="H25" s="17" t="str">
        <f>+'[1]Plan EstimadoAA'!B47</f>
        <v>ETR.01 Valoración de activos requeridos para establecer estados financieros y el esquema tarifario.</v>
      </c>
      <c r="I25" s="17" t="s">
        <v>164</v>
      </c>
      <c r="J25" s="17" t="s">
        <v>151</v>
      </c>
      <c r="K25" s="17" t="s">
        <v>165</v>
      </c>
      <c r="L25" s="17" t="s">
        <v>166</v>
      </c>
      <c r="M25" s="17" t="s">
        <v>154</v>
      </c>
      <c r="N25" s="17">
        <f>+VLOOKUP(M25,[1]Riesgos!$A$2:$B$7,2,0)</f>
        <v>0.8</v>
      </c>
      <c r="O25" s="17" t="s">
        <v>155</v>
      </c>
      <c r="P25" s="17">
        <f>+VLOOKUP(O25,[1]Riesgos!$C$2:$D$7,2,0)</f>
        <v>0.8</v>
      </c>
      <c r="Q25" s="17">
        <f t="shared" si="0"/>
        <v>0.64000000000000012</v>
      </c>
      <c r="R25" s="17" t="str">
        <f>+IF(N25=1,[1]Riesgos!$F$6,IF(AND(N25=1,P25=1),[1]Riesgos!$F$5,IF(Q25&lt;=[1]Riesgos!$D$17,[1]Riesgos!$F$3,IF(Q25&lt;=[1]Riesgos!$E$15,[1]Riesgos!$F$4,[1]Riesgos!$F$5))))</f>
        <v xml:space="preserve">Alto </v>
      </c>
      <c r="T25" s="19" t="s">
        <v>156</v>
      </c>
      <c r="U25" s="19" t="s">
        <v>157</v>
      </c>
      <c r="V25" s="19">
        <f>+'[1]Plan EstimadoAA'!G47</f>
        <v>100000000</v>
      </c>
      <c r="W25" s="17" t="s">
        <v>155</v>
      </c>
      <c r="X25" s="17">
        <f>+VLOOKUP(W25,[1]Riesgos!$H$2:$I$7,2,0)</f>
        <v>4</v>
      </c>
      <c r="Y25" s="16" t="str">
        <f>+IF(AND(Q25&gt;[1]Riesgos!$M$1,X25&gt;[1]Riesgos!$O$1),[1]Riesgos!$K$3,(IF(AND(Q25&lt;[1]Riesgos!$M$1,X25&gt;[1]Riesgos!$O$1),[1]Riesgos!$K$4,IF(AND(Q25&gt;[1]Riesgos!$M$1,X25&lt;[1]Riesgos!$O$1),[1]Riesgos!$K$5,IF(AND(Q25&lt;[1]Riesgos!$M$1,X25&lt;[1]Riesgos!$O$1),[1]Riesgos!$K$6,0)))))</f>
        <v>4. Estructuración</v>
      </c>
      <c r="Z25" s="16">
        <v>2024</v>
      </c>
    </row>
    <row r="26" spans="1:26" ht="70.349999999999994" hidden="1" customHeight="1" x14ac:dyDescent="0.25">
      <c r="A26" s="17" t="s">
        <v>143</v>
      </c>
      <c r="B26" s="17" t="s">
        <v>144</v>
      </c>
      <c r="C26" s="17" t="s">
        <v>259</v>
      </c>
      <c r="D26" s="18" t="s">
        <v>160</v>
      </c>
      <c r="E26" s="17" t="s">
        <v>147</v>
      </c>
      <c r="F26" s="17" t="s">
        <v>161</v>
      </c>
      <c r="G26" s="17" t="s">
        <v>260</v>
      </c>
      <c r="H26" s="17" t="s">
        <v>261</v>
      </c>
      <c r="I26" s="17" t="s">
        <v>164</v>
      </c>
      <c r="J26" s="17" t="s">
        <v>151</v>
      </c>
      <c r="K26" s="17" t="s">
        <v>165</v>
      </c>
      <c r="L26" s="17" t="s">
        <v>166</v>
      </c>
      <c r="M26" s="17" t="s">
        <v>154</v>
      </c>
      <c r="N26" s="17">
        <f>+VLOOKUP(M26,[1]Riesgos!$A$2:$B$7,2,0)</f>
        <v>0.8</v>
      </c>
      <c r="O26" s="17" t="s">
        <v>155</v>
      </c>
      <c r="P26" s="17">
        <f>+VLOOKUP(O26,[1]Riesgos!$C$2:$D$7,2,0)</f>
        <v>0.8</v>
      </c>
      <c r="Q26" s="17">
        <f t="shared" si="0"/>
        <v>0.64000000000000012</v>
      </c>
      <c r="R26" s="17" t="str">
        <f>+IF(N26=1,[1]Riesgos!$F$6,IF(AND(N26=1,P26=1),[1]Riesgos!$F$5,IF(Q26&lt;=[1]Riesgos!$D$17,[1]Riesgos!$F$3,IF(Q26&lt;=[1]Riesgos!$E$15,[1]Riesgos!$F$4,[1]Riesgos!$F$5))))</f>
        <v xml:space="preserve">Alto </v>
      </c>
      <c r="T26" s="19" t="s">
        <v>169</v>
      </c>
      <c r="U26" s="19" t="s">
        <v>170</v>
      </c>
      <c r="V26" s="19">
        <v>1</v>
      </c>
      <c r="W26" s="17" t="s">
        <v>155</v>
      </c>
      <c r="X26" s="17">
        <f>+VLOOKUP(W26,[1]Riesgos!$H$2:$I$7,2,0)</f>
        <v>4</v>
      </c>
      <c r="Y26" s="16" t="str">
        <f>+IF(AND(Q26&gt;[1]Riesgos!$M$1,X26&gt;[1]Riesgos!$O$1),[1]Riesgos!$K$3,(IF(AND(Q26&lt;[1]Riesgos!$M$1,X26&gt;[1]Riesgos!$O$1),[1]Riesgos!$K$4,IF(AND(Q26&gt;[1]Riesgos!$M$1,X26&lt;[1]Riesgos!$O$1),[1]Riesgos!$K$5,IF(AND(Q26&lt;[1]Riesgos!$M$1,X26&lt;[1]Riesgos!$O$1),[1]Riesgos!$K$6,0)))))</f>
        <v>4. Estructuración</v>
      </c>
      <c r="Z26" s="16">
        <v>2024</v>
      </c>
    </row>
    <row r="27" spans="1:26" ht="70.349999999999994" hidden="1" customHeight="1" x14ac:dyDescent="0.25">
      <c r="A27" s="17" t="s">
        <v>143</v>
      </c>
      <c r="B27" s="17" t="s">
        <v>254</v>
      </c>
      <c r="C27" s="17" t="s">
        <v>262</v>
      </c>
      <c r="D27" s="18" t="s">
        <v>263</v>
      </c>
      <c r="E27" s="17" t="s">
        <v>147</v>
      </c>
      <c r="F27" s="17" t="s">
        <v>264</v>
      </c>
      <c r="G27" s="17" t="s">
        <v>265</v>
      </c>
      <c r="H27" s="17" t="str">
        <f>+'[1]Plan EstimadoAA'!B51</f>
        <v>GRH.01 Reingenieria para fortalecimiento del esquema organizacional, procesos, procedimientos, roles, funciones, perfiles, responsabilidades y competencias.</v>
      </c>
      <c r="I27" s="17" t="s">
        <v>164</v>
      </c>
      <c r="J27" s="17" t="s">
        <v>151</v>
      </c>
      <c r="K27" s="17" t="s">
        <v>165</v>
      </c>
      <c r="L27" s="17" t="s">
        <v>166</v>
      </c>
      <c r="M27" s="17" t="s">
        <v>154</v>
      </c>
      <c r="N27" s="17">
        <f>+VLOOKUP(M27,[1]Riesgos!$A$2:$B$7,2,0)</f>
        <v>0.8</v>
      </c>
      <c r="O27" s="17" t="s">
        <v>155</v>
      </c>
      <c r="P27" s="17">
        <f>+VLOOKUP(O27,[1]Riesgos!$C$2:$D$7,2,0)</f>
        <v>0.8</v>
      </c>
      <c r="Q27" s="17">
        <f t="shared" si="0"/>
        <v>0.64000000000000012</v>
      </c>
      <c r="R27" s="17" t="str">
        <f>+IF(N27=1,[1]Riesgos!$F$6,IF(AND(N27=1,P27=1),[1]Riesgos!$F$5,IF(Q27&lt;=[1]Riesgos!$D$17,[1]Riesgos!$F$3,IF(Q27&lt;=[1]Riesgos!$E$15,[1]Riesgos!$F$4,[1]Riesgos!$F$5))))</f>
        <v xml:space="preserve">Alto </v>
      </c>
      <c r="T27" s="19" t="s">
        <v>169</v>
      </c>
      <c r="U27" s="19" t="s">
        <v>170</v>
      </c>
      <c r="V27" s="19">
        <v>1</v>
      </c>
      <c r="W27" s="17" t="s">
        <v>155</v>
      </c>
      <c r="X27" s="17">
        <f>+VLOOKUP(W27,[1]Riesgos!$H$2:$I$7,2,0)</f>
        <v>4</v>
      </c>
      <c r="Y27" s="16" t="str">
        <f>+IF(AND(Q27&gt;[1]Riesgos!$M$1,X27&gt;[1]Riesgos!$O$1),[1]Riesgos!$K$3,(IF(AND(Q27&lt;[1]Riesgos!$M$1,X27&gt;[1]Riesgos!$O$1),[1]Riesgos!$K$4,IF(AND(Q27&gt;[1]Riesgos!$M$1,X27&lt;[1]Riesgos!$O$1),[1]Riesgos!$K$5,IF(AND(Q27&lt;[1]Riesgos!$M$1,X27&lt;[1]Riesgos!$O$1),[1]Riesgos!$K$6,0)))))</f>
        <v>4. Estructuración</v>
      </c>
      <c r="Z27" s="16">
        <v>2024</v>
      </c>
    </row>
    <row r="28" spans="1:26" ht="70.349999999999994" hidden="1" customHeight="1" x14ac:dyDescent="0.25">
      <c r="A28" s="17" t="s">
        <v>143</v>
      </c>
      <c r="B28" s="17" t="s">
        <v>249</v>
      </c>
      <c r="C28" s="17" t="s">
        <v>266</v>
      </c>
      <c r="D28" s="18" t="s">
        <v>267</v>
      </c>
      <c r="E28" s="17" t="s">
        <v>147</v>
      </c>
      <c r="F28" s="17" t="s">
        <v>268</v>
      </c>
      <c r="G28" s="17" t="s">
        <v>269</v>
      </c>
      <c r="H28" s="17" t="s">
        <v>163</v>
      </c>
      <c r="I28" s="17" t="s">
        <v>164</v>
      </c>
      <c r="J28" s="17" t="s">
        <v>151</v>
      </c>
      <c r="K28" s="17" t="s">
        <v>165</v>
      </c>
      <c r="L28" s="17" t="s">
        <v>166</v>
      </c>
      <c r="M28" s="17" t="s">
        <v>154</v>
      </c>
      <c r="N28" s="17">
        <f>+VLOOKUP(M28,[1]Riesgos!$A$2:$B$7,2,0)</f>
        <v>0.8</v>
      </c>
      <c r="O28" s="17" t="s">
        <v>155</v>
      </c>
      <c r="P28" s="17">
        <f>+VLOOKUP(O28,[1]Riesgos!$C$2:$D$7,2,0)</f>
        <v>0.8</v>
      </c>
      <c r="Q28" s="17">
        <f t="shared" si="0"/>
        <v>0.64000000000000012</v>
      </c>
      <c r="R28" s="17" t="str">
        <f>+IF(N28=1,[1]Riesgos!$F$6,IF(AND(N28=1,P28=1),[1]Riesgos!$F$5,IF(Q28&lt;=[1]Riesgos!$D$17,[1]Riesgos!$F$3,IF(Q28&lt;=[1]Riesgos!$E$15,[1]Riesgos!$F$4,[1]Riesgos!$F$5))))</f>
        <v xml:space="preserve">Alto </v>
      </c>
      <c r="T28" s="19" t="s">
        <v>169</v>
      </c>
      <c r="U28" s="19" t="s">
        <v>170</v>
      </c>
      <c r="V28" s="19">
        <v>1</v>
      </c>
      <c r="W28" s="17" t="s">
        <v>155</v>
      </c>
      <c r="X28" s="17">
        <f>+VLOOKUP(W28,[1]Riesgos!$H$2:$I$7,2,0)</f>
        <v>4</v>
      </c>
      <c r="Y28" s="16" t="str">
        <f>+IF(AND(Q28&gt;[1]Riesgos!$M$1,X28&gt;[1]Riesgos!$O$1),[1]Riesgos!$K$3,(IF(AND(Q28&lt;[1]Riesgos!$M$1,X28&gt;[1]Riesgos!$O$1),[1]Riesgos!$K$4,IF(AND(Q28&gt;[1]Riesgos!$M$1,X28&lt;[1]Riesgos!$O$1),[1]Riesgos!$K$5,IF(AND(Q28&lt;[1]Riesgos!$M$1,X28&lt;[1]Riesgos!$O$1),[1]Riesgos!$K$6,0)))))</f>
        <v>4. Estructuración</v>
      </c>
      <c r="Z28" s="16">
        <v>2024</v>
      </c>
    </row>
    <row r="29" spans="1:26" ht="70.349999999999994" hidden="1" customHeight="1" x14ac:dyDescent="0.25">
      <c r="A29" s="17" t="s">
        <v>143</v>
      </c>
      <c r="B29" s="17" t="s">
        <v>249</v>
      </c>
      <c r="C29" s="17" t="s">
        <v>270</v>
      </c>
      <c r="D29" s="18" t="s">
        <v>271</v>
      </c>
      <c r="E29" s="17" t="s">
        <v>209</v>
      </c>
      <c r="F29" s="17" t="s">
        <v>272</v>
      </c>
      <c r="G29" s="17" t="s">
        <v>273</v>
      </c>
      <c r="H29" s="17" t="s">
        <v>274</v>
      </c>
      <c r="I29" s="17" t="s">
        <v>275</v>
      </c>
      <c r="J29" s="17" t="s">
        <v>214</v>
      </c>
      <c r="K29" s="17" t="s">
        <v>276</v>
      </c>
      <c r="L29" s="17" t="s">
        <v>277</v>
      </c>
      <c r="M29" s="17" t="s">
        <v>154</v>
      </c>
      <c r="N29" s="17">
        <f>+VLOOKUP(M29,[1]Riesgos!$A$2:$B$7,2,0)</f>
        <v>0.8</v>
      </c>
      <c r="O29" s="17" t="s">
        <v>155</v>
      </c>
      <c r="P29" s="17">
        <f>+VLOOKUP(O29,[1]Riesgos!$C$2:$D$7,2,0)</f>
        <v>0.8</v>
      </c>
      <c r="Q29" s="17">
        <f t="shared" si="0"/>
        <v>0.64000000000000012</v>
      </c>
      <c r="R29" s="17" t="str">
        <f>+IF(N29=1,[1]Riesgos!$F$6,IF(AND(N29=1,P29=1),[1]Riesgos!$F$5,IF(Q29&lt;=[1]Riesgos!$D$17,[1]Riesgos!$F$3,IF(Q29&lt;=[1]Riesgos!$E$15,[1]Riesgos!$F$4,[1]Riesgos!$F$5))))</f>
        <v xml:space="preserve">Alto </v>
      </c>
      <c r="T29" s="19" t="s">
        <v>169</v>
      </c>
      <c r="U29" s="19" t="s">
        <v>278</v>
      </c>
      <c r="V29" s="19">
        <v>1</v>
      </c>
      <c r="W29" s="17" t="s">
        <v>158</v>
      </c>
      <c r="X29" s="17">
        <f>+VLOOKUP(W29,[1]Riesgos!$H$2:$I$7,2,0)</f>
        <v>5</v>
      </c>
      <c r="Y29" s="16" t="str">
        <f>+IF(AND(Q29&gt;[1]Riesgos!$M$1,X29&gt;[1]Riesgos!$O$1),[1]Riesgos!$K$3,(IF(AND(Q29&lt;[1]Riesgos!$M$1,X29&gt;[1]Riesgos!$O$1),[1]Riesgos!$K$4,IF(AND(Q29&gt;[1]Riesgos!$M$1,X29&lt;[1]Riesgos!$O$1),[1]Riesgos!$K$5,IF(AND(Q29&lt;[1]Riesgos!$M$1,X29&lt;[1]Riesgos!$O$1),[1]Riesgos!$K$6,0)))))</f>
        <v>2. Secundario</v>
      </c>
      <c r="Z29" s="16">
        <v>2023</v>
      </c>
    </row>
    <row r="30" spans="1:26" ht="70.349999999999994" hidden="1" customHeight="1" x14ac:dyDescent="0.25">
      <c r="A30" s="17" t="s">
        <v>143</v>
      </c>
      <c r="B30" s="17" t="s">
        <v>249</v>
      </c>
      <c r="C30" s="17" t="s">
        <v>279</v>
      </c>
      <c r="D30" s="18" t="s">
        <v>271</v>
      </c>
      <c r="E30" s="17" t="s">
        <v>209</v>
      </c>
      <c r="F30" s="17" t="s">
        <v>272</v>
      </c>
      <c r="G30" s="17" t="s">
        <v>280</v>
      </c>
      <c r="H30" s="17" t="s">
        <v>281</v>
      </c>
      <c r="I30" s="17" t="s">
        <v>275</v>
      </c>
      <c r="J30" s="17" t="s">
        <v>214</v>
      </c>
      <c r="K30" s="17" t="s">
        <v>276</v>
      </c>
      <c r="L30" s="17" t="s">
        <v>277</v>
      </c>
      <c r="M30" s="17" t="s">
        <v>154</v>
      </c>
      <c r="N30" s="17">
        <f>+VLOOKUP(M30,[1]Riesgos!$A$2:$B$7,2,0)</f>
        <v>0.8</v>
      </c>
      <c r="O30" s="17" t="s">
        <v>155</v>
      </c>
      <c r="P30" s="17">
        <f>+VLOOKUP(O30,[1]Riesgos!$C$2:$D$7,2,0)</f>
        <v>0.8</v>
      </c>
      <c r="Q30" s="17">
        <f t="shared" si="0"/>
        <v>0.64000000000000012</v>
      </c>
      <c r="R30" s="17" t="str">
        <f>+IF(N30=1,[1]Riesgos!$F$6,IF(AND(N30=1,P30=1),[1]Riesgos!$F$5,IF(Q30&lt;=[1]Riesgos!$D$17,[1]Riesgos!$F$3,IF(Q30&lt;=[1]Riesgos!$E$15,[1]Riesgos!$F$4,[1]Riesgos!$F$5))))</f>
        <v xml:space="preserve">Alto </v>
      </c>
      <c r="T30" s="19" t="s">
        <v>169</v>
      </c>
      <c r="U30" s="19" t="s">
        <v>278</v>
      </c>
      <c r="V30" s="19">
        <v>1</v>
      </c>
      <c r="W30" s="17" t="s">
        <v>158</v>
      </c>
      <c r="X30" s="17">
        <f>+VLOOKUP(W30,[1]Riesgos!$H$2:$I$7,2,0)</f>
        <v>5</v>
      </c>
      <c r="Y30" s="16" t="str">
        <f>+IF(AND(Q30&gt;[1]Riesgos!$M$1,X30&gt;[1]Riesgos!$O$1),[1]Riesgos!$K$3,(IF(AND(Q30&lt;[1]Riesgos!$M$1,X30&gt;[1]Riesgos!$O$1),[1]Riesgos!$K$4,IF(AND(Q30&gt;[1]Riesgos!$M$1,X30&lt;[1]Riesgos!$O$1),[1]Riesgos!$K$5,IF(AND(Q30&lt;[1]Riesgos!$M$1,X30&lt;[1]Riesgos!$O$1),[1]Riesgos!$K$6,0)))))</f>
        <v>2. Secundario</v>
      </c>
      <c r="Z30" s="16">
        <v>2023</v>
      </c>
    </row>
    <row r="31" spans="1:26" ht="70.349999999999994" hidden="1" customHeight="1" x14ac:dyDescent="0.25">
      <c r="A31" s="17" t="s">
        <v>143</v>
      </c>
      <c r="B31" s="17" t="s">
        <v>249</v>
      </c>
      <c r="C31" s="17" t="s">
        <v>282</v>
      </c>
      <c r="D31" s="18" t="s">
        <v>220</v>
      </c>
      <c r="E31" s="17" t="s">
        <v>209</v>
      </c>
      <c r="F31" s="17" t="s">
        <v>221</v>
      </c>
      <c r="G31" s="17" t="s">
        <v>283</v>
      </c>
      <c r="H31" s="17" t="s">
        <v>223</v>
      </c>
      <c r="I31" s="17" t="s">
        <v>177</v>
      </c>
      <c r="J31" s="17" t="s">
        <v>214</v>
      </c>
      <c r="K31" s="17" t="s">
        <v>224</v>
      </c>
      <c r="L31" s="17" t="s">
        <v>179</v>
      </c>
      <c r="M31" s="17" t="s">
        <v>154</v>
      </c>
      <c r="N31" s="17">
        <f>+VLOOKUP(M31,[1]Riesgos!$A$2:$B$7,2,0)</f>
        <v>0.8</v>
      </c>
      <c r="O31" s="17" t="s">
        <v>155</v>
      </c>
      <c r="P31" s="17">
        <f>+VLOOKUP(O31,[1]Riesgos!$C$2:$D$7,2,0)</f>
        <v>0.8</v>
      </c>
      <c r="Q31" s="17">
        <f t="shared" si="0"/>
        <v>0.64000000000000012</v>
      </c>
      <c r="R31" s="17" t="str">
        <f>+IF(N31=1,[1]Riesgos!$F$6,IF(AND(N31=1,P31=1),[1]Riesgos!$F$5,IF(Q31&lt;=[1]Riesgos!$D$17,[1]Riesgos!$F$3,IF(Q31&lt;=[1]Riesgos!$E$15,[1]Riesgos!$F$4,[1]Riesgos!$F$5))))</f>
        <v xml:space="preserve">Alto </v>
      </c>
      <c r="T31" s="19" t="s">
        <v>169</v>
      </c>
      <c r="U31" s="19" t="s">
        <v>170</v>
      </c>
      <c r="V31" s="19">
        <v>1</v>
      </c>
      <c r="W31" s="17" t="s">
        <v>155</v>
      </c>
      <c r="X31" s="17">
        <f>+VLOOKUP(W31,[1]Riesgos!$H$2:$I$7,2,0)</f>
        <v>4</v>
      </c>
      <c r="Y31" s="16" t="str">
        <f>+IF(AND(Q31&gt;[1]Riesgos!$M$1,X31&gt;[1]Riesgos!$O$1),[1]Riesgos!$K$3,(IF(AND(Q31&lt;[1]Riesgos!$M$1,X31&gt;[1]Riesgos!$O$1),[1]Riesgos!$K$4,IF(AND(Q31&gt;[1]Riesgos!$M$1,X31&lt;[1]Riesgos!$O$1),[1]Riesgos!$K$5,IF(AND(Q31&lt;[1]Riesgos!$M$1,X31&lt;[1]Riesgos!$O$1),[1]Riesgos!$K$6,0)))))</f>
        <v>4. Estructuración</v>
      </c>
      <c r="Z31" s="16">
        <v>2024</v>
      </c>
    </row>
    <row r="32" spans="1:26" ht="70.349999999999994" hidden="1" customHeight="1" x14ac:dyDescent="0.25">
      <c r="A32" s="17" t="s">
        <v>143</v>
      </c>
      <c r="B32" s="17" t="s">
        <v>254</v>
      </c>
      <c r="C32" s="17" t="s">
        <v>284</v>
      </c>
      <c r="D32" s="18" t="s">
        <v>232</v>
      </c>
      <c r="E32" s="17" t="s">
        <v>209</v>
      </c>
      <c r="F32" s="17" t="s">
        <v>233</v>
      </c>
      <c r="G32" s="17" t="s">
        <v>285</v>
      </c>
      <c r="H32" s="17" t="s">
        <v>235</v>
      </c>
      <c r="I32" s="17" t="s">
        <v>164</v>
      </c>
      <c r="J32" s="17" t="s">
        <v>214</v>
      </c>
      <c r="K32" s="17" t="s">
        <v>236</v>
      </c>
      <c r="L32" s="17" t="s">
        <v>237</v>
      </c>
      <c r="M32" s="17" t="s">
        <v>167</v>
      </c>
      <c r="N32" s="17">
        <f>+VLOOKUP(M32,[1]Riesgos!$A$2:$B$7,2,0)</f>
        <v>0.6</v>
      </c>
      <c r="O32" s="17" t="s">
        <v>168</v>
      </c>
      <c r="P32" s="17">
        <f>+VLOOKUP(O32,[1]Riesgos!$C$2:$D$7,2,0)</f>
        <v>0.6</v>
      </c>
      <c r="Q32" s="17">
        <f t="shared" si="0"/>
        <v>0.36</v>
      </c>
      <c r="R32" s="17" t="str">
        <f>+IF(N32=1,[1]Riesgos!$F$6,IF(AND(N32=1,P32=1),[1]Riesgos!$F$5,IF(Q32&lt;=[1]Riesgos!$D$17,[1]Riesgos!$F$3,IF(Q32&lt;=[1]Riesgos!$E$15,[1]Riesgos!$F$4,[1]Riesgos!$F$5))))</f>
        <v>Moderado</v>
      </c>
      <c r="T32" s="19" t="s">
        <v>169</v>
      </c>
      <c r="U32" s="19" t="s">
        <v>286</v>
      </c>
      <c r="V32" s="19">
        <v>1</v>
      </c>
      <c r="W32" s="17" t="s">
        <v>155</v>
      </c>
      <c r="X32" s="17">
        <f>+VLOOKUP(W32,[1]Riesgos!$H$2:$I$7,2,0)</f>
        <v>4</v>
      </c>
      <c r="Y32" s="16" t="str">
        <f>+IF(AND(Q32&gt;[1]Riesgos!$M$1,X32&gt;[1]Riesgos!$O$1),[1]Riesgos!$K$3,(IF(AND(Q32&lt;[1]Riesgos!$M$1,X32&gt;[1]Riesgos!$O$1),[1]Riesgos!$K$4,IF(AND(Q32&gt;[1]Riesgos!$M$1,X32&lt;[1]Riesgos!$O$1),[1]Riesgos!$K$5,IF(AND(Q32&lt;[1]Riesgos!$M$1,X32&lt;[1]Riesgos!$O$1),[1]Riesgos!$K$6,0)))))</f>
        <v>4. Estructuración</v>
      </c>
      <c r="Z32" s="16">
        <v>2024</v>
      </c>
    </row>
    <row r="33" spans="1:26" ht="70.349999999999994" hidden="1" customHeight="1" x14ac:dyDescent="0.25">
      <c r="A33" s="17" t="s">
        <v>143</v>
      </c>
      <c r="B33" s="17" t="s">
        <v>254</v>
      </c>
      <c r="C33" s="17" t="s">
        <v>287</v>
      </c>
      <c r="D33" s="18" t="s">
        <v>263</v>
      </c>
      <c r="E33" s="17" t="s">
        <v>147</v>
      </c>
      <c r="F33" s="17" t="s">
        <v>264</v>
      </c>
      <c r="G33" s="17" t="s">
        <v>288</v>
      </c>
      <c r="H33" s="17" t="s">
        <v>289</v>
      </c>
      <c r="I33" s="17" t="s">
        <v>164</v>
      </c>
      <c r="J33" s="17" t="s">
        <v>151</v>
      </c>
      <c r="K33" s="17" t="s">
        <v>290</v>
      </c>
      <c r="L33" s="17" t="s">
        <v>291</v>
      </c>
      <c r="M33" s="17" t="s">
        <v>167</v>
      </c>
      <c r="N33" s="17">
        <f>+VLOOKUP(M33,[1]Riesgos!$A$2:$B$7,2,0)</f>
        <v>0.6</v>
      </c>
      <c r="O33" s="17" t="s">
        <v>168</v>
      </c>
      <c r="P33" s="17">
        <f>+VLOOKUP(O33,[1]Riesgos!$C$2:$D$7,2,0)</f>
        <v>0.6</v>
      </c>
      <c r="Q33" s="17">
        <f t="shared" si="0"/>
        <v>0.36</v>
      </c>
      <c r="R33" s="17" t="str">
        <f>+IF(N33=1,[1]Riesgos!$F$6,IF(AND(N33=1,P33=1),[1]Riesgos!$F$5,IF(Q33&lt;=[1]Riesgos!$D$17,[1]Riesgos!$F$3,IF(Q33&lt;=[1]Riesgos!$E$15,[1]Riesgos!$F$4,[1]Riesgos!$F$5))))</f>
        <v>Moderado</v>
      </c>
      <c r="T33" s="19" t="s">
        <v>169</v>
      </c>
      <c r="U33" s="19" t="s">
        <v>170</v>
      </c>
      <c r="V33" s="19">
        <v>1</v>
      </c>
      <c r="W33" s="17" t="s">
        <v>155</v>
      </c>
      <c r="X33" s="17">
        <f>+VLOOKUP(W33,[1]Riesgos!$H$2:$I$7,2,0)</f>
        <v>4</v>
      </c>
      <c r="Y33" s="16" t="str">
        <f>+IF(AND(Q33&gt;[1]Riesgos!$M$1,X33&gt;[1]Riesgos!$O$1),[1]Riesgos!$K$3,(IF(AND(Q33&lt;[1]Riesgos!$M$1,X33&gt;[1]Riesgos!$O$1),[1]Riesgos!$K$4,IF(AND(Q33&gt;[1]Riesgos!$M$1,X33&lt;[1]Riesgos!$O$1),[1]Riesgos!$K$5,IF(AND(Q33&lt;[1]Riesgos!$M$1,X33&lt;[1]Riesgos!$O$1),[1]Riesgos!$K$6,0)))))</f>
        <v>4. Estructuración</v>
      </c>
      <c r="Z33" s="16">
        <v>2024</v>
      </c>
    </row>
    <row r="34" spans="1:26" ht="70.349999999999994" hidden="1" customHeight="1" x14ac:dyDescent="0.25">
      <c r="A34" s="17" t="s">
        <v>143</v>
      </c>
      <c r="B34" s="17" t="s">
        <v>254</v>
      </c>
      <c r="C34" s="17" t="s">
        <v>292</v>
      </c>
      <c r="D34" s="18" t="s">
        <v>263</v>
      </c>
      <c r="E34" s="17" t="s">
        <v>147</v>
      </c>
      <c r="F34" s="17" t="s">
        <v>264</v>
      </c>
      <c r="G34" s="17" t="s">
        <v>293</v>
      </c>
      <c r="H34" s="17" t="s">
        <v>289</v>
      </c>
      <c r="I34" s="17" t="s">
        <v>164</v>
      </c>
      <c r="J34" s="17" t="s">
        <v>151</v>
      </c>
      <c r="K34" s="17" t="s">
        <v>290</v>
      </c>
      <c r="L34" s="17" t="s">
        <v>291</v>
      </c>
      <c r="M34" s="17" t="s">
        <v>167</v>
      </c>
      <c r="N34" s="17">
        <f>+VLOOKUP(M34,[1]Riesgos!$A$2:$B$7,2,0)</f>
        <v>0.6</v>
      </c>
      <c r="O34" s="17" t="s">
        <v>168</v>
      </c>
      <c r="P34" s="17">
        <f>+VLOOKUP(O34,[1]Riesgos!$C$2:$D$7,2,0)</f>
        <v>0.6</v>
      </c>
      <c r="Q34" s="17">
        <f t="shared" si="0"/>
        <v>0.36</v>
      </c>
      <c r="R34" s="17" t="str">
        <f>+IF(N34=1,[1]Riesgos!$F$6,IF(AND(N34=1,P34=1),[1]Riesgos!$F$5,IF(Q34&lt;=[1]Riesgos!$D$17,[1]Riesgos!$F$3,IF(Q34&lt;=[1]Riesgos!$E$15,[1]Riesgos!$F$4,[1]Riesgos!$F$5))))</f>
        <v>Moderado</v>
      </c>
      <c r="T34" s="19" t="s">
        <v>169</v>
      </c>
      <c r="U34" s="19" t="s">
        <v>170</v>
      </c>
      <c r="V34" s="19">
        <v>1</v>
      </c>
      <c r="W34" s="17" t="s">
        <v>155</v>
      </c>
      <c r="X34" s="17">
        <f>+VLOOKUP(W34,[1]Riesgos!$H$2:$I$7,2,0)</f>
        <v>4</v>
      </c>
      <c r="Y34" s="16" t="str">
        <f>+IF(AND(Q34&gt;[1]Riesgos!$M$1,X34&gt;[1]Riesgos!$O$1),[1]Riesgos!$K$3,(IF(AND(Q34&lt;[1]Riesgos!$M$1,X34&gt;[1]Riesgos!$O$1),[1]Riesgos!$K$4,IF(AND(Q34&gt;[1]Riesgos!$M$1,X34&lt;[1]Riesgos!$O$1),[1]Riesgos!$K$5,IF(AND(Q34&lt;[1]Riesgos!$M$1,X34&lt;[1]Riesgos!$O$1),[1]Riesgos!$K$6,0)))))</f>
        <v>4. Estructuración</v>
      </c>
      <c r="Z34" s="16">
        <v>2024</v>
      </c>
    </row>
    <row r="35" spans="1:26" ht="70.349999999999994" hidden="1" customHeight="1" x14ac:dyDescent="0.25">
      <c r="A35" s="17" t="s">
        <v>143</v>
      </c>
      <c r="B35" s="17" t="s">
        <v>254</v>
      </c>
      <c r="C35" s="17" t="s">
        <v>294</v>
      </c>
      <c r="D35" s="18" t="s">
        <v>263</v>
      </c>
      <c r="E35" s="17" t="s">
        <v>147</v>
      </c>
      <c r="F35" s="17" t="s">
        <v>264</v>
      </c>
      <c r="G35" s="17" t="s">
        <v>295</v>
      </c>
      <c r="H35" s="17" t="s">
        <v>296</v>
      </c>
      <c r="I35" s="17" t="s">
        <v>164</v>
      </c>
      <c r="J35" s="17" t="s">
        <v>151</v>
      </c>
      <c r="K35" s="17" t="s">
        <v>297</v>
      </c>
      <c r="L35" s="17" t="s">
        <v>298</v>
      </c>
      <c r="M35" s="17" t="s">
        <v>154</v>
      </c>
      <c r="N35" s="17">
        <f>+VLOOKUP(M35,[1]Riesgos!$A$2:$B$7,2,0)</f>
        <v>0.8</v>
      </c>
      <c r="O35" s="17" t="s">
        <v>155</v>
      </c>
      <c r="P35" s="17">
        <f>+VLOOKUP(O35,[1]Riesgos!$C$2:$D$7,2,0)</f>
        <v>0.8</v>
      </c>
      <c r="Q35" s="17">
        <f t="shared" si="0"/>
        <v>0.64000000000000012</v>
      </c>
      <c r="R35" s="17" t="str">
        <f>+IF(N35=1,[1]Riesgos!$F$6,IF(AND(N35=1,P35=1),[1]Riesgos!$F$5,IF(Q35&lt;=[1]Riesgos!$D$17,[1]Riesgos!$F$3,IF(Q35&lt;=[1]Riesgos!$E$15,[1]Riesgos!$F$4,[1]Riesgos!$F$5))))</f>
        <v xml:space="preserve">Alto </v>
      </c>
      <c r="T35" s="19" t="s">
        <v>169</v>
      </c>
      <c r="U35" s="19" t="s">
        <v>170</v>
      </c>
      <c r="V35" s="19">
        <v>1</v>
      </c>
      <c r="W35" s="17" t="s">
        <v>155</v>
      </c>
      <c r="X35" s="17">
        <f>+VLOOKUP(W35,[1]Riesgos!$H$2:$I$7,2,0)</f>
        <v>4</v>
      </c>
      <c r="Y35" s="16" t="str">
        <f>+IF(AND(Q35&gt;[1]Riesgos!$M$1,X35&gt;[1]Riesgos!$O$1),[1]Riesgos!$K$3,(IF(AND(Q35&lt;[1]Riesgos!$M$1,X35&gt;[1]Riesgos!$O$1),[1]Riesgos!$K$4,IF(AND(Q35&gt;[1]Riesgos!$M$1,X35&lt;[1]Riesgos!$O$1),[1]Riesgos!$K$5,IF(AND(Q35&lt;[1]Riesgos!$M$1,X35&lt;[1]Riesgos!$O$1),[1]Riesgos!$K$6,0)))))</f>
        <v>4. Estructuración</v>
      </c>
      <c r="Z35" s="16">
        <v>2024</v>
      </c>
    </row>
    <row r="36" spans="1:26" ht="70.349999999999994" hidden="1" customHeight="1" x14ac:dyDescent="0.25">
      <c r="A36" s="17" t="s">
        <v>143</v>
      </c>
      <c r="B36" s="17" t="s">
        <v>254</v>
      </c>
      <c r="C36" s="17" t="s">
        <v>299</v>
      </c>
      <c r="D36" s="18" t="s">
        <v>263</v>
      </c>
      <c r="E36" s="17" t="s">
        <v>147</v>
      </c>
      <c r="F36" s="17" t="s">
        <v>264</v>
      </c>
      <c r="G36" s="17" t="s">
        <v>300</v>
      </c>
      <c r="H36" s="17" t="s">
        <v>301</v>
      </c>
      <c r="I36" s="17" t="s">
        <v>164</v>
      </c>
      <c r="J36" s="17" t="s">
        <v>151</v>
      </c>
      <c r="K36" s="17" t="s">
        <v>302</v>
      </c>
      <c r="L36" s="17" t="s">
        <v>303</v>
      </c>
      <c r="M36" s="17" t="s">
        <v>304</v>
      </c>
      <c r="N36" s="17">
        <f>+VLOOKUP(M36,[1]Riesgos!$A$2:$B$7,2,0)</f>
        <v>0.4</v>
      </c>
      <c r="O36" s="17" t="s">
        <v>155</v>
      </c>
      <c r="P36" s="17">
        <f>+VLOOKUP(O36,[1]Riesgos!$C$2:$D$7,2,0)</f>
        <v>0.8</v>
      </c>
      <c r="Q36" s="17">
        <f t="shared" si="0"/>
        <v>0.32000000000000006</v>
      </c>
      <c r="R36" s="17" t="str">
        <f>+IF(N36=1,[1]Riesgos!$F$6,IF(AND(N36=1,P36=1),[1]Riesgos!$F$5,IF(Q36&lt;=[1]Riesgos!$D$17,[1]Riesgos!$F$3,IF(Q36&lt;=[1]Riesgos!$E$15,[1]Riesgos!$F$4,[1]Riesgos!$F$5))))</f>
        <v>Moderado</v>
      </c>
      <c r="T36" s="19" t="s">
        <v>169</v>
      </c>
      <c r="U36" s="19" t="s">
        <v>170</v>
      </c>
      <c r="V36" s="19">
        <v>1</v>
      </c>
      <c r="W36" s="17" t="s">
        <v>155</v>
      </c>
      <c r="X36" s="17">
        <f>+VLOOKUP(W36,[1]Riesgos!$H$2:$I$7,2,0)</f>
        <v>4</v>
      </c>
      <c r="Y36" s="16" t="str">
        <f>+IF(AND(Q36&gt;[1]Riesgos!$M$1,X36&gt;[1]Riesgos!$O$1),[1]Riesgos!$K$3,(IF(AND(Q36&lt;[1]Riesgos!$M$1,X36&gt;[1]Riesgos!$O$1),[1]Riesgos!$K$4,IF(AND(Q36&gt;[1]Riesgos!$M$1,X36&lt;[1]Riesgos!$O$1),[1]Riesgos!$K$5,IF(AND(Q36&lt;[1]Riesgos!$M$1,X36&lt;[1]Riesgos!$O$1),[1]Riesgos!$K$6,0)))))</f>
        <v>4. Estructuración</v>
      </c>
      <c r="Z36" s="16">
        <v>2024</v>
      </c>
    </row>
    <row r="37" spans="1:26" ht="70.349999999999994" hidden="1" customHeight="1" x14ac:dyDescent="0.25">
      <c r="A37" s="17" t="s">
        <v>143</v>
      </c>
      <c r="B37" s="17" t="s">
        <v>305</v>
      </c>
      <c r="C37" s="17" t="s">
        <v>306</v>
      </c>
      <c r="D37" s="18" t="s">
        <v>146</v>
      </c>
      <c r="E37" s="17" t="s">
        <v>147</v>
      </c>
      <c r="F37" s="17" t="s">
        <v>148</v>
      </c>
      <c r="G37" s="17" t="s">
        <v>307</v>
      </c>
      <c r="H37" s="17" t="str">
        <f>+'[1]Plan EstimadoAA'!B16</f>
        <v>DAP.02 Modelación y calibración de las redes acueducto, que permite realizar el plan de obras para la sectorización, y su posterior ajuste con el area comercial para ajuste de ciclos de facturación.</v>
      </c>
      <c r="I37" s="17" t="s">
        <v>150</v>
      </c>
      <c r="J37" s="17" t="s">
        <v>151</v>
      </c>
      <c r="K37" s="17" t="s">
        <v>308</v>
      </c>
      <c r="L37" s="17" t="s">
        <v>309</v>
      </c>
      <c r="M37" s="17" t="s">
        <v>154</v>
      </c>
      <c r="N37" s="17">
        <f>+VLOOKUP(M37,[1]Riesgos!$A$2:$B$7,2,0)</f>
        <v>0.8</v>
      </c>
      <c r="O37" s="17" t="s">
        <v>155</v>
      </c>
      <c r="P37" s="17">
        <f>+VLOOKUP(O37,[1]Riesgos!$C$2:$D$7,2,0)</f>
        <v>0.8</v>
      </c>
      <c r="Q37" s="17">
        <f t="shared" si="0"/>
        <v>0.64000000000000012</v>
      </c>
      <c r="R37" s="17" t="str">
        <f>+IF(N37=1,[1]Riesgos!$F$6,IF(AND(N37=1,P37=1),[1]Riesgos!$F$5,IF(Q37&lt;=[1]Riesgos!$D$17,[1]Riesgos!$F$3,IF(Q37&lt;=[1]Riesgos!$E$15,[1]Riesgos!$F$4,[1]Riesgos!$F$5))))</f>
        <v xml:space="preserve">Alto </v>
      </c>
      <c r="T37" s="19" t="s">
        <v>156</v>
      </c>
      <c r="U37" s="19" t="s">
        <v>157</v>
      </c>
      <c r="V37" s="19">
        <f>+'[1]Plan EstimadoAA'!G16</f>
        <v>636431253.00999999</v>
      </c>
      <c r="W37" s="17" t="s">
        <v>155</v>
      </c>
      <c r="X37" s="17">
        <f>+VLOOKUP(W37,[1]Riesgos!$H$2:$I$7,2,0)</f>
        <v>4</v>
      </c>
      <c r="Y37" s="16" t="str">
        <f>+IF(AND(Q37&gt;[1]Riesgos!$M$1,X37&gt;[1]Riesgos!$O$1),[1]Riesgos!$K$3,(IF(AND(Q37&lt;[1]Riesgos!$M$1,X37&gt;[1]Riesgos!$O$1),[1]Riesgos!$K$4,IF(AND(Q37&gt;[1]Riesgos!$M$1,X37&lt;[1]Riesgos!$O$1),[1]Riesgos!$K$5,IF(AND(Q37&lt;[1]Riesgos!$M$1,X37&lt;[1]Riesgos!$O$1),[1]Riesgos!$K$6,0)))))</f>
        <v>4. Estructuración</v>
      </c>
      <c r="Z37" s="16">
        <v>2024</v>
      </c>
    </row>
    <row r="38" spans="1:26" ht="70.349999999999994" hidden="1" customHeight="1" x14ac:dyDescent="0.25">
      <c r="A38" s="17" t="s">
        <v>143</v>
      </c>
      <c r="B38" s="17" t="s">
        <v>305</v>
      </c>
      <c r="C38" s="17" t="s">
        <v>310</v>
      </c>
      <c r="D38" s="18" t="s">
        <v>146</v>
      </c>
      <c r="E38" s="17" t="s">
        <v>147</v>
      </c>
      <c r="F38" s="17" t="s">
        <v>148</v>
      </c>
      <c r="G38" s="17" t="s">
        <v>307</v>
      </c>
      <c r="H38" s="17" t="s">
        <v>311</v>
      </c>
      <c r="I38" s="17" t="s">
        <v>150</v>
      </c>
      <c r="J38" s="17" t="s">
        <v>151</v>
      </c>
      <c r="K38" s="17" t="s">
        <v>152</v>
      </c>
      <c r="L38" s="17" t="s">
        <v>190</v>
      </c>
      <c r="M38" s="17" t="s">
        <v>167</v>
      </c>
      <c r="N38" s="17">
        <f>+VLOOKUP(M38,[1]Riesgos!$A$2:$B$7,2,0)</f>
        <v>0.6</v>
      </c>
      <c r="O38" s="17" t="s">
        <v>155</v>
      </c>
      <c r="P38" s="17">
        <f>+VLOOKUP(O38,[1]Riesgos!$C$2:$D$7,2,0)</f>
        <v>0.8</v>
      </c>
      <c r="Q38" s="17">
        <f t="shared" si="0"/>
        <v>0.48</v>
      </c>
      <c r="R38" s="17" t="str">
        <f>+IF(N38=1,[1]Riesgos!$F$6,IF(AND(N38=1,P38=1),[1]Riesgos!$F$5,IF(Q38&lt;=[1]Riesgos!$D$17,[1]Riesgos!$F$3,IF(Q38&lt;=[1]Riesgos!$E$15,[1]Riesgos!$F$4,[1]Riesgos!$F$5))))</f>
        <v xml:space="preserve">Alto </v>
      </c>
      <c r="T38" s="19" t="s">
        <v>169</v>
      </c>
      <c r="U38" s="19" t="s">
        <v>170</v>
      </c>
      <c r="V38" s="19">
        <v>1</v>
      </c>
      <c r="W38" s="17" t="s">
        <v>155</v>
      </c>
      <c r="X38" s="17">
        <f>+VLOOKUP(W38,[1]Riesgos!$H$2:$I$7,2,0)</f>
        <v>4</v>
      </c>
      <c r="Y38" s="16" t="str">
        <f>+IF(AND(Q38&gt;[1]Riesgos!$M$1,X38&gt;[1]Riesgos!$O$1),[1]Riesgos!$K$3,(IF(AND(Q38&lt;[1]Riesgos!$M$1,X38&gt;[1]Riesgos!$O$1),[1]Riesgos!$K$4,IF(AND(Q38&gt;[1]Riesgos!$M$1,X38&lt;[1]Riesgos!$O$1),[1]Riesgos!$K$5,IF(AND(Q38&lt;[1]Riesgos!$M$1,X38&lt;[1]Riesgos!$O$1),[1]Riesgos!$K$6,0)))))</f>
        <v>4. Estructuración</v>
      </c>
      <c r="Z38" s="16">
        <v>2024</v>
      </c>
    </row>
    <row r="39" spans="1:26" ht="70.349999999999994" hidden="1" customHeight="1" x14ac:dyDescent="0.25">
      <c r="A39" s="17" t="s">
        <v>143</v>
      </c>
      <c r="B39" s="17" t="s">
        <v>305</v>
      </c>
      <c r="C39" s="17" t="s">
        <v>312</v>
      </c>
      <c r="D39" s="18" t="s">
        <v>146</v>
      </c>
      <c r="E39" s="17" t="s">
        <v>147</v>
      </c>
      <c r="F39" s="17" t="s">
        <v>148</v>
      </c>
      <c r="G39" s="17" t="s">
        <v>307</v>
      </c>
      <c r="H39" s="17" t="str">
        <f>+'[1]Plan EstimadoAA'!B11</f>
        <v>DAP. 01 Adecuación del sistema de distribucón con  equipos  de macromedidores, valvulas reguladoras de presión, valvulas de corte, construcción de cajas de concreto.</v>
      </c>
      <c r="I39" s="17" t="s">
        <v>150</v>
      </c>
      <c r="J39" s="17" t="s">
        <v>151</v>
      </c>
      <c r="K39" s="17" t="s">
        <v>313</v>
      </c>
      <c r="L39" s="17" t="s">
        <v>314</v>
      </c>
      <c r="M39" s="17" t="s">
        <v>167</v>
      </c>
      <c r="N39" s="17">
        <f>+VLOOKUP(M39,[1]Riesgos!$A$2:$B$7,2,0)</f>
        <v>0.6</v>
      </c>
      <c r="O39" s="17" t="s">
        <v>155</v>
      </c>
      <c r="P39" s="17">
        <f>+VLOOKUP(O39,[1]Riesgos!$C$2:$D$7,2,0)</f>
        <v>0.8</v>
      </c>
      <c r="Q39" s="17">
        <f t="shared" si="0"/>
        <v>0.48</v>
      </c>
      <c r="R39" s="17" t="str">
        <f>+IF(N39=1,[1]Riesgos!$F$6,IF(AND(N39=1,P39=1),[1]Riesgos!$F$5,IF(Q39&lt;=[1]Riesgos!$D$17,[1]Riesgos!$F$3,IF(Q39&lt;=[1]Riesgos!$E$15,[1]Riesgos!$F$4,[1]Riesgos!$F$5))))</f>
        <v xml:space="preserve">Alto </v>
      </c>
      <c r="T39" s="19" t="s">
        <v>156</v>
      </c>
      <c r="U39" s="19" t="s">
        <v>157</v>
      </c>
      <c r="V39" s="19">
        <f>+'[1]Plan EstimadoAA'!G11</f>
        <v>668240000</v>
      </c>
      <c r="W39" s="17" t="s">
        <v>158</v>
      </c>
      <c r="X39" s="17">
        <f>+VLOOKUP(W39,[1]Riesgos!$H$2:$I$7,2,0)</f>
        <v>5</v>
      </c>
      <c r="Y39" s="16" t="str">
        <f>+IF(AND(Q39&gt;[1]Riesgos!$M$1,X39&gt;[1]Riesgos!$O$1),[1]Riesgos!$K$3,(IF(AND(Q39&lt;[1]Riesgos!$M$1,X39&gt;[1]Riesgos!$O$1),[1]Riesgos!$K$4,IF(AND(Q39&gt;[1]Riesgos!$M$1,X39&lt;[1]Riesgos!$O$1),[1]Riesgos!$K$5,IF(AND(Q39&lt;[1]Riesgos!$M$1,X39&lt;[1]Riesgos!$O$1),[1]Riesgos!$K$6,0)))))</f>
        <v>2. Secundario</v>
      </c>
      <c r="Z39" s="16">
        <v>2023</v>
      </c>
    </row>
    <row r="40" spans="1:26" ht="70.349999999999994" hidden="1" customHeight="1" x14ac:dyDescent="0.25">
      <c r="A40" s="17" t="s">
        <v>143</v>
      </c>
      <c r="B40" s="17" t="s">
        <v>305</v>
      </c>
      <c r="C40" s="17" t="s">
        <v>315</v>
      </c>
      <c r="D40" s="18" t="s">
        <v>146</v>
      </c>
      <c r="E40" s="17" t="s">
        <v>147</v>
      </c>
      <c r="F40" s="17" t="s">
        <v>148</v>
      </c>
      <c r="G40" s="17" t="s">
        <v>316</v>
      </c>
      <c r="H40" s="17" t="s">
        <v>317</v>
      </c>
      <c r="I40" s="17" t="s">
        <v>150</v>
      </c>
      <c r="J40" s="17" t="s">
        <v>151</v>
      </c>
      <c r="K40" s="17" t="s">
        <v>308</v>
      </c>
      <c r="L40" s="17" t="s">
        <v>309</v>
      </c>
      <c r="M40" s="17" t="s">
        <v>167</v>
      </c>
      <c r="N40" s="17">
        <f>+VLOOKUP(M40,[1]Riesgos!$A$2:$B$7,2,0)</f>
        <v>0.6</v>
      </c>
      <c r="O40" s="17" t="s">
        <v>155</v>
      </c>
      <c r="P40" s="17">
        <f>+VLOOKUP(O40,[1]Riesgos!$C$2:$D$7,2,0)</f>
        <v>0.8</v>
      </c>
      <c r="Q40" s="17">
        <f t="shared" si="0"/>
        <v>0.48</v>
      </c>
      <c r="R40" s="17" t="str">
        <f>+IF(N40=1,[1]Riesgos!$F$6,IF(AND(N40=1,P40=1),[1]Riesgos!$F$5,IF(Q40&lt;=[1]Riesgos!$D$17,[1]Riesgos!$F$3,IF(Q40&lt;=[1]Riesgos!$E$15,[1]Riesgos!$F$4,[1]Riesgos!$F$5))))</f>
        <v xml:space="preserve">Alto </v>
      </c>
      <c r="T40" s="19" t="s">
        <v>169</v>
      </c>
      <c r="U40" s="19" t="s">
        <v>170</v>
      </c>
      <c r="V40" s="19">
        <v>1</v>
      </c>
      <c r="W40" s="17" t="s">
        <v>158</v>
      </c>
      <c r="X40" s="17">
        <f>+VLOOKUP(W40,[1]Riesgos!$H$2:$I$7,2,0)</f>
        <v>5</v>
      </c>
      <c r="Y40" s="16" t="str">
        <f>+IF(AND(Q40&gt;[1]Riesgos!$M$1,X40&gt;[1]Riesgos!$O$1),[1]Riesgos!$K$3,(IF(AND(Q40&lt;[1]Riesgos!$M$1,X40&gt;[1]Riesgos!$O$1),[1]Riesgos!$K$4,IF(AND(Q40&gt;[1]Riesgos!$M$1,X40&lt;[1]Riesgos!$O$1),[1]Riesgos!$K$5,IF(AND(Q40&lt;[1]Riesgos!$M$1,X40&lt;[1]Riesgos!$O$1),[1]Riesgos!$K$6,0)))))</f>
        <v>2. Secundario</v>
      </c>
      <c r="Z40" s="16">
        <v>2023</v>
      </c>
    </row>
    <row r="41" spans="1:26" ht="70.349999999999994" hidden="1" customHeight="1" x14ac:dyDescent="0.25">
      <c r="A41" s="17" t="s">
        <v>143</v>
      </c>
      <c r="B41" s="17" t="s">
        <v>305</v>
      </c>
      <c r="C41" s="17" t="s">
        <v>318</v>
      </c>
      <c r="D41" s="18" t="s">
        <v>146</v>
      </c>
      <c r="E41" s="17" t="s">
        <v>147</v>
      </c>
      <c r="F41" s="17" t="s">
        <v>148</v>
      </c>
      <c r="G41" s="17" t="s">
        <v>319</v>
      </c>
      <c r="H41" s="17" t="str">
        <f>+'[1]Plan EstimadoAA'!B32</f>
        <v>DAP.03 Fortalecimiento del area de gestión de perdidas técnicas, para que con base en la modelación se establezca un programa de busqueda sistemetica de fugas, adquisición de equipos y herramientas Cortadoras, geofonos, dataloger, herramientas menores, vehiculos, motobombas, plantas electricas.</v>
      </c>
      <c r="I41" s="17" t="s">
        <v>150</v>
      </c>
      <c r="J41" s="17" t="s">
        <v>151</v>
      </c>
      <c r="K41" s="17" t="s">
        <v>320</v>
      </c>
      <c r="L41" s="17" t="s">
        <v>314</v>
      </c>
      <c r="M41" s="17" t="s">
        <v>167</v>
      </c>
      <c r="N41" s="17">
        <f>+VLOOKUP(M41,[1]Riesgos!$A$2:$B$7,2,0)</f>
        <v>0.6</v>
      </c>
      <c r="O41" s="17" t="s">
        <v>168</v>
      </c>
      <c r="P41" s="17">
        <f>+VLOOKUP(O41,[1]Riesgos!$C$2:$D$7,2,0)</f>
        <v>0.6</v>
      </c>
      <c r="Q41" s="17">
        <f t="shared" si="0"/>
        <v>0.36</v>
      </c>
      <c r="R41" s="17" t="str">
        <f>+IF(N41=1,[1]Riesgos!$F$6,IF(AND(N41=1,P41=1),[1]Riesgos!$F$5,IF(Q41&lt;=[1]Riesgos!$D$17,[1]Riesgos!$F$3,IF(Q41&lt;=[1]Riesgos!$E$15,[1]Riesgos!$F$4,[1]Riesgos!$F$5))))</f>
        <v>Moderado</v>
      </c>
      <c r="T41" s="19" t="s">
        <v>156</v>
      </c>
      <c r="U41" s="19" t="s">
        <v>157</v>
      </c>
      <c r="V41" s="19">
        <f>+'[1]Plan EstimadoAA'!G32</f>
        <v>287250000</v>
      </c>
      <c r="W41" s="17" t="s">
        <v>158</v>
      </c>
      <c r="X41" s="17">
        <f>+VLOOKUP(W41,[1]Riesgos!$H$2:$I$7,2,0)</f>
        <v>5</v>
      </c>
      <c r="Y41" s="16" t="str">
        <f>+IF(AND(Q41&gt;[1]Riesgos!$M$1,X41&gt;[1]Riesgos!$O$1),[1]Riesgos!$K$3,(IF(AND(Q41&lt;[1]Riesgos!$M$1,X41&gt;[1]Riesgos!$O$1),[1]Riesgos!$K$4,IF(AND(Q41&gt;[1]Riesgos!$M$1,X41&lt;[1]Riesgos!$O$1),[1]Riesgos!$K$5,IF(AND(Q41&lt;[1]Riesgos!$M$1,X41&lt;[1]Riesgos!$O$1),[1]Riesgos!$K$6,0)))))</f>
        <v>2. Secundario</v>
      </c>
      <c r="Z41" s="16">
        <v>2023</v>
      </c>
    </row>
    <row r="42" spans="1:26" ht="77.099999999999994" hidden="1" customHeight="1" x14ac:dyDescent="0.25">
      <c r="A42" s="17" t="s">
        <v>143</v>
      </c>
      <c r="B42" s="17" t="s">
        <v>305</v>
      </c>
      <c r="C42" s="17" t="s">
        <v>321</v>
      </c>
      <c r="D42" s="18" t="s">
        <v>242</v>
      </c>
      <c r="E42" s="17" t="s">
        <v>209</v>
      </c>
      <c r="F42" s="17" t="s">
        <v>243</v>
      </c>
      <c r="G42" s="20" t="s">
        <v>322</v>
      </c>
      <c r="H42" s="20" t="s">
        <v>323</v>
      </c>
      <c r="I42" s="20" t="s">
        <v>213</v>
      </c>
      <c r="J42" s="20" t="s">
        <v>214</v>
      </c>
      <c r="K42" s="20" t="s">
        <v>215</v>
      </c>
      <c r="L42" s="20" t="s">
        <v>253</v>
      </c>
      <c r="M42" s="17" t="s">
        <v>167</v>
      </c>
      <c r="N42" s="17">
        <f>+VLOOKUP(M42,[1]Riesgos!$A$2:$B$7,2,0)</f>
        <v>0.6</v>
      </c>
      <c r="O42" s="17" t="s">
        <v>168</v>
      </c>
      <c r="P42" s="17">
        <f>+VLOOKUP(O42,[1]Riesgos!$C$2:$D$7,2,0)</f>
        <v>0.6</v>
      </c>
      <c r="Q42" s="17">
        <f t="shared" si="0"/>
        <v>0.36</v>
      </c>
      <c r="R42" s="17" t="str">
        <f>+IF(N42=1,[1]Riesgos!$F$6,IF(AND(N42=1,P42=1),[1]Riesgos!$F$5,IF(Q42&lt;=[1]Riesgos!$D$17,[1]Riesgos!$F$3,IF(Q42&lt;=[1]Riesgos!$E$15,[1]Riesgos!$F$4,[1]Riesgos!$F$5))))</f>
        <v>Moderado</v>
      </c>
      <c r="T42" s="19" t="s">
        <v>169</v>
      </c>
      <c r="U42" s="19" t="s">
        <v>216</v>
      </c>
      <c r="V42" s="19">
        <v>1</v>
      </c>
      <c r="W42" s="17" t="s">
        <v>168</v>
      </c>
      <c r="X42" s="17">
        <f>+VLOOKUP(W42,[1]Riesgos!$H$2:$I$7,2,0)</f>
        <v>3</v>
      </c>
      <c r="Y42" s="16" t="str">
        <f>+IF(AND(Q42&gt;[1]Riesgos!$M$1,X42&gt;[1]Riesgos!$O$1),[1]Riesgos!$K$3,(IF(AND(Q42&lt;[1]Riesgos!$M$1,X42&gt;[1]Riesgos!$O$1),[1]Riesgos!$K$4,IF(AND(Q42&gt;[1]Riesgos!$M$1,X42&lt;[1]Riesgos!$O$1),[1]Riesgos!$K$5,IF(AND(Q42&lt;[1]Riesgos!$M$1,X42&lt;[1]Riesgos!$O$1),[1]Riesgos!$K$6,0)))))</f>
        <v>4. Estructuración</v>
      </c>
      <c r="Z42" s="16">
        <v>2025</v>
      </c>
    </row>
    <row r="43" spans="1:26" ht="70.349999999999994" hidden="1" customHeight="1" x14ac:dyDescent="0.25">
      <c r="A43" s="17" t="s">
        <v>143</v>
      </c>
      <c r="B43" s="17" t="s">
        <v>305</v>
      </c>
      <c r="C43" s="17" t="s">
        <v>324</v>
      </c>
      <c r="D43" s="18" t="s">
        <v>208</v>
      </c>
      <c r="E43" s="17" t="s">
        <v>209</v>
      </c>
      <c r="F43" s="17" t="s">
        <v>210</v>
      </c>
      <c r="G43" s="17" t="s">
        <v>319</v>
      </c>
      <c r="H43" s="17" t="s">
        <v>325</v>
      </c>
      <c r="I43" s="17" t="s">
        <v>213</v>
      </c>
      <c r="J43" s="17" t="s">
        <v>214</v>
      </c>
      <c r="K43" s="17" t="s">
        <v>215</v>
      </c>
      <c r="L43" s="17" t="s">
        <v>253</v>
      </c>
      <c r="M43" s="17" t="s">
        <v>167</v>
      </c>
      <c r="N43" s="17">
        <f>+VLOOKUP(M43,[1]Riesgos!$A$2:$B$7,2,0)</f>
        <v>0.6</v>
      </c>
      <c r="O43" s="17" t="s">
        <v>168</v>
      </c>
      <c r="P43" s="17">
        <f>+VLOOKUP(O43,[1]Riesgos!$C$2:$D$7,2,0)</f>
        <v>0.6</v>
      </c>
      <c r="Q43" s="17">
        <f t="shared" si="0"/>
        <v>0.36</v>
      </c>
      <c r="R43" s="17" t="str">
        <f>+IF(N43=1,[1]Riesgos!$F$6,IF(AND(N43=1,P43=1),[1]Riesgos!$F$5,IF(Q43&lt;=[1]Riesgos!$D$17,[1]Riesgos!$F$3,IF(Q43&lt;=[1]Riesgos!$E$15,[1]Riesgos!$F$4,[1]Riesgos!$F$5))))</f>
        <v>Moderado</v>
      </c>
      <c r="T43" s="19" t="s">
        <v>169</v>
      </c>
      <c r="U43" s="19" t="s">
        <v>216</v>
      </c>
      <c r="V43" s="19">
        <v>1</v>
      </c>
      <c r="W43" s="17" t="s">
        <v>168</v>
      </c>
      <c r="X43" s="17">
        <f>+VLOOKUP(W43,[1]Riesgos!$H$2:$I$7,2,0)</f>
        <v>3</v>
      </c>
      <c r="Y43" s="16" t="str">
        <f>+IF(AND(Q43&gt;[1]Riesgos!$M$1,X43&gt;[1]Riesgos!$O$1),[1]Riesgos!$K$3,(IF(AND(Q43&lt;[1]Riesgos!$M$1,X43&gt;[1]Riesgos!$O$1),[1]Riesgos!$K$4,IF(AND(Q43&gt;[1]Riesgos!$M$1,X43&lt;[1]Riesgos!$O$1),[1]Riesgos!$K$5,IF(AND(Q43&lt;[1]Riesgos!$M$1,X43&lt;[1]Riesgos!$O$1),[1]Riesgos!$K$6,0)))))</f>
        <v>4. Estructuración</v>
      </c>
      <c r="Z43" s="16">
        <v>2025</v>
      </c>
    </row>
    <row r="44" spans="1:26" ht="70.349999999999994" hidden="1" customHeight="1" x14ac:dyDescent="0.25">
      <c r="A44" s="17" t="s">
        <v>143</v>
      </c>
      <c r="B44" s="17" t="s">
        <v>305</v>
      </c>
      <c r="C44" s="17" t="s">
        <v>326</v>
      </c>
      <c r="D44" s="18" t="s">
        <v>208</v>
      </c>
      <c r="E44" s="17" t="s">
        <v>209</v>
      </c>
      <c r="F44" s="17" t="s">
        <v>210</v>
      </c>
      <c r="G44" s="17" t="s">
        <v>327</v>
      </c>
      <c r="H44" s="17" t="s">
        <v>328</v>
      </c>
      <c r="I44" s="17" t="s">
        <v>213</v>
      </c>
      <c r="J44" s="17" t="s">
        <v>214</v>
      </c>
      <c r="K44" s="17" t="s">
        <v>215</v>
      </c>
      <c r="L44" s="17" t="s">
        <v>253</v>
      </c>
      <c r="M44" s="17" t="s">
        <v>167</v>
      </c>
      <c r="N44" s="17">
        <f>+VLOOKUP(M44,[1]Riesgos!$A$2:$B$7,2,0)</f>
        <v>0.6</v>
      </c>
      <c r="O44" s="17" t="s">
        <v>168</v>
      </c>
      <c r="P44" s="17">
        <f>+VLOOKUP(O44,[1]Riesgos!$C$2:$D$7,2,0)</f>
        <v>0.6</v>
      </c>
      <c r="Q44" s="17">
        <f t="shared" si="0"/>
        <v>0.36</v>
      </c>
      <c r="R44" s="17" t="str">
        <f>+IF(N44=1,[1]Riesgos!$F$6,IF(AND(N44=1,P44=1),[1]Riesgos!$F$5,IF(Q44&lt;=[1]Riesgos!$D$17,[1]Riesgos!$F$3,IF(Q44&lt;=[1]Riesgos!$E$15,[1]Riesgos!$F$4,[1]Riesgos!$F$5))))</f>
        <v>Moderado</v>
      </c>
      <c r="T44" s="19" t="s">
        <v>169</v>
      </c>
      <c r="U44" s="19" t="s">
        <v>216</v>
      </c>
      <c r="V44" s="19">
        <v>1</v>
      </c>
      <c r="W44" s="17" t="s">
        <v>168</v>
      </c>
      <c r="X44" s="17">
        <f>+VLOOKUP(W44,[1]Riesgos!$H$2:$I$7,2,0)</f>
        <v>3</v>
      </c>
      <c r="Y44" s="16" t="str">
        <f>+IF(AND(Q44&gt;[1]Riesgos!$M$1,X44&gt;[1]Riesgos!$O$1),[1]Riesgos!$K$3,(IF(AND(Q44&lt;[1]Riesgos!$M$1,X44&gt;[1]Riesgos!$O$1),[1]Riesgos!$K$4,IF(AND(Q44&gt;[1]Riesgos!$M$1,X44&lt;[1]Riesgos!$O$1),[1]Riesgos!$K$5,IF(AND(Q44&lt;[1]Riesgos!$M$1,X44&lt;[1]Riesgos!$O$1),[1]Riesgos!$K$6,0)))))</f>
        <v>4. Estructuración</v>
      </c>
      <c r="Z44" s="16">
        <v>2025</v>
      </c>
    </row>
    <row r="45" spans="1:26" ht="70.349999999999994" hidden="1" customHeight="1" x14ac:dyDescent="0.25">
      <c r="A45" s="17" t="s">
        <v>143</v>
      </c>
      <c r="B45" s="17" t="s">
        <v>249</v>
      </c>
      <c r="C45" s="17" t="s">
        <v>329</v>
      </c>
      <c r="D45" s="18" t="s">
        <v>271</v>
      </c>
      <c r="E45" s="17" t="s">
        <v>209</v>
      </c>
      <c r="F45" s="17" t="s">
        <v>272</v>
      </c>
      <c r="G45" s="17" t="s">
        <v>330</v>
      </c>
      <c r="H45" s="17" t="str">
        <f>+'[1]Plan EstimadoAA'!B49</f>
        <v>POI.02 Actualizar el plan de obras para la renovación y rehabilitación de redes de acueducto priorizando los 180 km de redes de AC en diametros de 3" y 6" del Plan Maestro de Valledupar</v>
      </c>
      <c r="I45" s="17" t="s">
        <v>275</v>
      </c>
      <c r="J45" s="17" t="s">
        <v>214</v>
      </c>
      <c r="K45" s="17" t="s">
        <v>276</v>
      </c>
      <c r="L45" s="17" t="s">
        <v>277</v>
      </c>
      <c r="M45" s="17" t="s">
        <v>154</v>
      </c>
      <c r="N45" s="17">
        <f>+VLOOKUP(M45,[1]Riesgos!$A$2:$B$7,2,0)</f>
        <v>0.8</v>
      </c>
      <c r="O45" s="17" t="s">
        <v>168</v>
      </c>
      <c r="P45" s="17">
        <f>+VLOOKUP(O45,[1]Riesgos!$C$2:$D$7,2,0)</f>
        <v>0.6</v>
      </c>
      <c r="Q45" s="17">
        <f t="shared" si="0"/>
        <v>0.48</v>
      </c>
      <c r="R45" s="17" t="str">
        <f>+IF(N45=1,[1]Riesgos!$F$6,IF(AND(N45=1,P45=1),[1]Riesgos!$F$5,IF(Q45&lt;=[1]Riesgos!$D$17,[1]Riesgos!$F$3,IF(Q45&lt;=[1]Riesgos!$E$15,[1]Riesgos!$F$4,[1]Riesgos!$F$5))))</f>
        <v xml:space="preserve">Alto </v>
      </c>
      <c r="T45" s="19" t="s">
        <v>156</v>
      </c>
      <c r="U45" s="19" t="s">
        <v>157</v>
      </c>
      <c r="V45" s="19">
        <f>+'[1]Plan EstimadoAA'!G49</f>
        <v>237000000000</v>
      </c>
      <c r="W45" s="17" t="s">
        <v>155</v>
      </c>
      <c r="X45" s="17">
        <f>+VLOOKUP(W45,[1]Riesgos!$H$2:$I$7,2,0)</f>
        <v>4</v>
      </c>
      <c r="Y45" s="16" t="str">
        <f>+IF(AND(Q45&gt;[1]Riesgos!$M$1,X45&gt;[1]Riesgos!$O$1),[1]Riesgos!$K$3,(IF(AND(Q45&lt;[1]Riesgos!$M$1,X45&gt;[1]Riesgos!$O$1),[1]Riesgos!$K$4,IF(AND(Q45&gt;[1]Riesgos!$M$1,X45&lt;[1]Riesgos!$O$1),[1]Riesgos!$K$5,IF(AND(Q45&lt;[1]Riesgos!$M$1,X45&lt;[1]Riesgos!$O$1),[1]Riesgos!$K$6,0)))))</f>
        <v>4. Estructuración</v>
      </c>
      <c r="Z45" s="16">
        <v>2024</v>
      </c>
    </row>
    <row r="46" spans="1:26" ht="70.349999999999994" hidden="1" customHeight="1" x14ac:dyDescent="0.25">
      <c r="A46" s="17" t="s">
        <v>143</v>
      </c>
      <c r="B46" s="17" t="s">
        <v>249</v>
      </c>
      <c r="C46" s="17" t="s">
        <v>331</v>
      </c>
      <c r="D46" s="18" t="s">
        <v>271</v>
      </c>
      <c r="E46" s="17" t="s">
        <v>209</v>
      </c>
      <c r="F46" s="17" t="s">
        <v>272</v>
      </c>
      <c r="G46" s="17" t="s">
        <v>332</v>
      </c>
      <c r="H46" s="17" t="str">
        <f>+'[1]Plan EstimadoAA'!B48</f>
        <v>POI.01 Actualizar el plan de obras para la renovación y rehabilitación de redes de alcantarillado del Plan Maestro de Valledupar, inlcuyendo los aportes bajo condición de los urbanizadores y constructores</v>
      </c>
      <c r="I46" s="17" t="s">
        <v>275</v>
      </c>
      <c r="J46" s="17" t="s">
        <v>214</v>
      </c>
      <c r="K46" s="17" t="s">
        <v>276</v>
      </c>
      <c r="L46" s="17" t="s">
        <v>277</v>
      </c>
      <c r="M46" s="17" t="s">
        <v>154</v>
      </c>
      <c r="N46" s="17">
        <f>+VLOOKUP(M46,[1]Riesgos!$A$2:$B$7,2,0)</f>
        <v>0.8</v>
      </c>
      <c r="O46" s="17" t="s">
        <v>168</v>
      </c>
      <c r="P46" s="17">
        <f>+VLOOKUP(O46,[1]Riesgos!$C$2:$D$7,2,0)</f>
        <v>0.6</v>
      </c>
      <c r="Q46" s="17">
        <f t="shared" si="0"/>
        <v>0.48</v>
      </c>
      <c r="R46" s="17" t="str">
        <f>+IF(N46=1,[1]Riesgos!$F$6,IF(AND(N46=1,P46=1),[1]Riesgos!$F$5,IF(Q46&lt;=[1]Riesgos!$D$17,[1]Riesgos!$F$3,IF(Q46&lt;=[1]Riesgos!$E$15,[1]Riesgos!$F$4,[1]Riesgos!$F$5))))</f>
        <v xml:space="preserve">Alto </v>
      </c>
      <c r="T46" s="19" t="s">
        <v>156</v>
      </c>
      <c r="U46" s="19" t="s">
        <v>157</v>
      </c>
      <c r="V46" s="19">
        <f>+'[1]Plan EstimadoAA'!G48</f>
        <v>88000000000</v>
      </c>
      <c r="W46" s="17" t="s">
        <v>155</v>
      </c>
      <c r="X46" s="17">
        <f>+VLOOKUP(W46,[1]Riesgos!$H$2:$I$7,2,0)</f>
        <v>4</v>
      </c>
      <c r="Y46" s="16" t="str">
        <f>+IF(AND(Q46&gt;[1]Riesgos!$M$1,X46&gt;[1]Riesgos!$O$1),[1]Riesgos!$K$3,(IF(AND(Q46&lt;[1]Riesgos!$M$1,X46&gt;[1]Riesgos!$O$1),[1]Riesgos!$K$4,IF(AND(Q46&gt;[1]Riesgos!$M$1,X46&lt;[1]Riesgos!$O$1),[1]Riesgos!$K$5,IF(AND(Q46&lt;[1]Riesgos!$M$1,X46&lt;[1]Riesgos!$O$1),[1]Riesgos!$K$6,0)))))</f>
        <v>4. Estructuración</v>
      </c>
      <c r="Z46" s="16">
        <v>2024</v>
      </c>
    </row>
    <row r="47" spans="1:26" ht="70.349999999999994" hidden="1" customHeight="1" x14ac:dyDescent="0.25">
      <c r="A47" s="17" t="s">
        <v>143</v>
      </c>
      <c r="B47" s="17" t="s">
        <v>305</v>
      </c>
      <c r="C47" s="17" t="s">
        <v>333</v>
      </c>
      <c r="D47" s="18" t="s">
        <v>181</v>
      </c>
      <c r="E47" s="17" t="s">
        <v>147</v>
      </c>
      <c r="F47" s="17" t="s">
        <v>182</v>
      </c>
      <c r="G47" s="17" t="s">
        <v>334</v>
      </c>
      <c r="H47" s="17" t="s">
        <v>335</v>
      </c>
      <c r="I47" s="17" t="s">
        <v>164</v>
      </c>
      <c r="J47" s="17" t="s">
        <v>151</v>
      </c>
      <c r="K47" s="17" t="s">
        <v>336</v>
      </c>
      <c r="L47" s="17" t="s">
        <v>337</v>
      </c>
      <c r="M47" s="17" t="s">
        <v>167</v>
      </c>
      <c r="N47" s="17">
        <f>+VLOOKUP(M47,[1]Riesgos!$A$2:$B$7,2,0)</f>
        <v>0.6</v>
      </c>
      <c r="O47" s="17" t="s">
        <v>155</v>
      </c>
      <c r="P47" s="17">
        <f>+VLOOKUP(O47,[1]Riesgos!$C$2:$D$7,2,0)</f>
        <v>0.8</v>
      </c>
      <c r="Q47" s="17">
        <f t="shared" si="0"/>
        <v>0.48</v>
      </c>
      <c r="R47" s="17" t="str">
        <f>+IF(N47=1,[1]Riesgos!$F$6,IF(AND(N47=1,P47=1),[1]Riesgos!$F$5,IF(Q47&lt;=[1]Riesgos!$D$17,[1]Riesgos!$F$3,IF(Q47&lt;=[1]Riesgos!$E$15,[1]Riesgos!$F$4,[1]Riesgos!$F$5))))</f>
        <v xml:space="preserve">Alto </v>
      </c>
      <c r="T47" s="19" t="s">
        <v>169</v>
      </c>
      <c r="U47" s="19" t="s">
        <v>170</v>
      </c>
      <c r="V47" s="19">
        <v>1</v>
      </c>
      <c r="W47" s="17" t="s">
        <v>158</v>
      </c>
      <c r="X47" s="17">
        <f>+VLOOKUP(W47,[1]Riesgos!$H$2:$I$7,2,0)</f>
        <v>5</v>
      </c>
      <c r="Y47" s="16" t="str">
        <f>+IF(AND(Q47&gt;[1]Riesgos!$M$1,X47&gt;[1]Riesgos!$O$1),[1]Riesgos!$K$3,(IF(AND(Q47&lt;[1]Riesgos!$M$1,X47&gt;[1]Riesgos!$O$1),[1]Riesgos!$K$4,IF(AND(Q47&gt;[1]Riesgos!$M$1,X47&lt;[1]Riesgos!$O$1),[1]Riesgos!$K$5,IF(AND(Q47&lt;[1]Riesgos!$M$1,X47&lt;[1]Riesgos!$O$1),[1]Riesgos!$K$6,0)))))</f>
        <v>2. Secundario</v>
      </c>
      <c r="Z47" s="16">
        <v>2025</v>
      </c>
    </row>
    <row r="48" spans="1:26" ht="70.349999999999994" hidden="1" customHeight="1" x14ac:dyDescent="0.25">
      <c r="A48" s="17" t="s">
        <v>143</v>
      </c>
      <c r="B48" s="17" t="s">
        <v>254</v>
      </c>
      <c r="C48" s="17" t="s">
        <v>338</v>
      </c>
      <c r="D48" s="18" t="s">
        <v>263</v>
      </c>
      <c r="E48" s="17" t="s">
        <v>147</v>
      </c>
      <c r="F48" s="17" t="s">
        <v>264</v>
      </c>
      <c r="G48" s="17" t="s">
        <v>339</v>
      </c>
      <c r="H48" s="17" t="s">
        <v>163</v>
      </c>
      <c r="I48" s="17" t="s">
        <v>164</v>
      </c>
      <c r="J48" s="17" t="s">
        <v>151</v>
      </c>
      <c r="K48" s="17" t="s">
        <v>165</v>
      </c>
      <c r="L48" s="17" t="s">
        <v>166</v>
      </c>
      <c r="M48" s="17" t="s">
        <v>167</v>
      </c>
      <c r="N48" s="17">
        <f>+VLOOKUP(M48,[1]Riesgos!$A$2:$B$7,2,0)</f>
        <v>0.6</v>
      </c>
      <c r="O48" s="17" t="s">
        <v>168</v>
      </c>
      <c r="P48" s="17">
        <f>+VLOOKUP(O48,[1]Riesgos!$C$2:$D$7,2,0)</f>
        <v>0.6</v>
      </c>
      <c r="Q48" s="17">
        <f t="shared" si="0"/>
        <v>0.36</v>
      </c>
      <c r="R48" s="17" t="str">
        <f>+IF(N48=1,[1]Riesgos!$F$6,IF(AND(N48=1,P48=1),[1]Riesgos!$F$5,IF(Q48&lt;=[1]Riesgos!$D$17,[1]Riesgos!$F$3,IF(Q48&lt;=[1]Riesgos!$E$15,[1]Riesgos!$F$4,[1]Riesgos!$F$5))))</f>
        <v>Moderado</v>
      </c>
      <c r="T48" s="19" t="s">
        <v>169</v>
      </c>
      <c r="U48" s="19" t="s">
        <v>170</v>
      </c>
      <c r="V48" s="19">
        <v>1</v>
      </c>
      <c r="W48" s="17" t="s">
        <v>155</v>
      </c>
      <c r="X48" s="17">
        <f>+VLOOKUP(W48,[1]Riesgos!$H$2:$I$7,2,0)</f>
        <v>4</v>
      </c>
      <c r="Y48" s="16" t="str">
        <f>+IF(AND(Q48&gt;[1]Riesgos!$M$1,X48&gt;[1]Riesgos!$O$1),[1]Riesgos!$K$3,(IF(AND(Q48&lt;[1]Riesgos!$M$1,X48&gt;[1]Riesgos!$O$1),[1]Riesgos!$K$4,IF(AND(Q48&gt;[1]Riesgos!$M$1,X48&lt;[1]Riesgos!$O$1),[1]Riesgos!$K$5,IF(AND(Q48&lt;[1]Riesgos!$M$1,X48&lt;[1]Riesgos!$O$1),[1]Riesgos!$K$6,0)))))</f>
        <v>4. Estructuración</v>
      </c>
      <c r="Z48" s="16">
        <v>2024</v>
      </c>
    </row>
    <row r="49" spans="1:26" ht="70.349999999999994" hidden="1" customHeight="1" x14ac:dyDescent="0.25">
      <c r="A49" s="17" t="s">
        <v>143</v>
      </c>
      <c r="B49" s="17" t="s">
        <v>305</v>
      </c>
      <c r="C49" s="17" t="s">
        <v>340</v>
      </c>
      <c r="D49" s="18" t="s">
        <v>208</v>
      </c>
      <c r="E49" s="17" t="s">
        <v>209</v>
      </c>
      <c r="F49" s="17" t="s">
        <v>210</v>
      </c>
      <c r="G49" s="17" t="s">
        <v>341</v>
      </c>
      <c r="H49" s="17" t="s">
        <v>342</v>
      </c>
      <c r="I49" s="17" t="s">
        <v>213</v>
      </c>
      <c r="J49" s="17" t="s">
        <v>214</v>
      </c>
      <c r="K49" s="17" t="s">
        <v>215</v>
      </c>
      <c r="L49" s="17" t="s">
        <v>253</v>
      </c>
      <c r="M49" s="17" t="s">
        <v>167</v>
      </c>
      <c r="N49" s="17">
        <f>+VLOOKUP(M49,[1]Riesgos!$A$2:$B$7,2,0)</f>
        <v>0.6</v>
      </c>
      <c r="O49" s="17" t="s">
        <v>168</v>
      </c>
      <c r="P49" s="17">
        <f>+VLOOKUP(O49,[1]Riesgos!$C$2:$D$7,2,0)</f>
        <v>0.6</v>
      </c>
      <c r="Q49" s="17">
        <f t="shared" si="0"/>
        <v>0.36</v>
      </c>
      <c r="R49" s="17" t="str">
        <f>+IF(N49=1,[1]Riesgos!$F$6,IF(AND(N49=1,P49=1),[1]Riesgos!$F$5,IF(Q49&lt;=[1]Riesgos!$D$17,[1]Riesgos!$F$3,IF(Q49&lt;=[1]Riesgos!$E$15,[1]Riesgos!$F$4,[1]Riesgos!$F$5))))</f>
        <v>Moderado</v>
      </c>
      <c r="T49" s="19" t="s">
        <v>169</v>
      </c>
      <c r="U49" s="19" t="s">
        <v>216</v>
      </c>
      <c r="V49" s="19">
        <v>1</v>
      </c>
      <c r="W49" s="17" t="s">
        <v>168</v>
      </c>
      <c r="X49" s="17">
        <f>+VLOOKUP(W49,[1]Riesgos!$H$2:$I$7,2,0)</f>
        <v>3</v>
      </c>
      <c r="Y49" s="16" t="str">
        <f>+IF(AND(Q49&gt;[1]Riesgos!$M$1,X49&gt;[1]Riesgos!$O$1),[1]Riesgos!$K$3,(IF(AND(Q49&lt;[1]Riesgos!$M$1,X49&gt;[1]Riesgos!$O$1),[1]Riesgos!$K$4,IF(AND(Q49&gt;[1]Riesgos!$M$1,X49&lt;[1]Riesgos!$O$1),[1]Riesgos!$K$5,IF(AND(Q49&lt;[1]Riesgos!$M$1,X49&lt;[1]Riesgos!$O$1),[1]Riesgos!$K$6,0)))))</f>
        <v>4. Estructuración</v>
      </c>
      <c r="Z49" s="16">
        <v>2025</v>
      </c>
    </row>
    <row r="50" spans="1:26" ht="70.349999999999994" hidden="1" customHeight="1" x14ac:dyDescent="0.25">
      <c r="A50" s="17" t="s">
        <v>143</v>
      </c>
      <c r="B50" s="17" t="s">
        <v>257</v>
      </c>
      <c r="C50" s="17" t="s">
        <v>343</v>
      </c>
      <c r="D50" s="18" t="s">
        <v>181</v>
      </c>
      <c r="E50" s="17" t="s">
        <v>147</v>
      </c>
      <c r="F50" s="17" t="s">
        <v>182</v>
      </c>
      <c r="G50" s="17" t="s">
        <v>344</v>
      </c>
      <c r="H50" s="17" t="s">
        <v>345</v>
      </c>
      <c r="I50" s="17" t="s">
        <v>164</v>
      </c>
      <c r="J50" s="17" t="s">
        <v>151</v>
      </c>
      <c r="K50" s="17" t="s">
        <v>185</v>
      </c>
      <c r="L50" s="17" t="s">
        <v>186</v>
      </c>
      <c r="M50" s="17" t="s">
        <v>167</v>
      </c>
      <c r="N50" s="17">
        <f>+VLOOKUP(M50,[1]Riesgos!$A$2:$B$7,2,0)</f>
        <v>0.6</v>
      </c>
      <c r="O50" s="17" t="s">
        <v>155</v>
      </c>
      <c r="P50" s="17">
        <f>+VLOOKUP(O50,[1]Riesgos!$C$2:$D$7,2,0)</f>
        <v>0.8</v>
      </c>
      <c r="Q50" s="17">
        <f t="shared" si="0"/>
        <v>0.48</v>
      </c>
      <c r="R50" s="17" t="str">
        <f>+IF(N50=1,[1]Riesgos!$F$6,IF(AND(N50=1,P50=1),[1]Riesgos!$F$5,IF(Q50&lt;=[1]Riesgos!$D$17,[1]Riesgos!$F$3,IF(Q50&lt;=[1]Riesgos!$E$15,[1]Riesgos!$F$4,[1]Riesgos!$F$5))))</f>
        <v xml:space="preserve">Alto </v>
      </c>
      <c r="T50" s="19" t="s">
        <v>169</v>
      </c>
      <c r="U50" s="19" t="s">
        <v>170</v>
      </c>
      <c r="V50" s="19">
        <v>1</v>
      </c>
      <c r="W50" s="17" t="s">
        <v>158</v>
      </c>
      <c r="X50" s="17">
        <f>+VLOOKUP(W50,[1]Riesgos!$H$2:$I$7,2,0)</f>
        <v>5</v>
      </c>
      <c r="Y50" s="16" t="str">
        <f>+IF(AND(Q50&gt;[1]Riesgos!$M$1,X50&gt;[1]Riesgos!$O$1),[1]Riesgos!$K$3,(IF(AND(Q50&lt;[1]Riesgos!$M$1,X50&gt;[1]Riesgos!$O$1),[1]Riesgos!$K$4,IF(AND(Q50&gt;[1]Riesgos!$M$1,X50&lt;[1]Riesgos!$O$1),[1]Riesgos!$K$5,IF(AND(Q50&lt;[1]Riesgos!$M$1,X50&lt;[1]Riesgos!$O$1),[1]Riesgos!$K$6,0)))))</f>
        <v>2. Secundario</v>
      </c>
      <c r="Z50" s="16">
        <v>2025</v>
      </c>
    </row>
    <row r="51" spans="1:26" ht="99.6" hidden="1" customHeight="1" x14ac:dyDescent="0.25">
      <c r="A51" s="17" t="s">
        <v>143</v>
      </c>
      <c r="B51" s="17" t="s">
        <v>346</v>
      </c>
      <c r="C51" s="17" t="s">
        <v>347</v>
      </c>
      <c r="D51" s="18" t="s">
        <v>181</v>
      </c>
      <c r="E51" s="17" t="s">
        <v>348</v>
      </c>
      <c r="F51" s="17" t="s">
        <v>182</v>
      </c>
      <c r="G51" s="20" t="s">
        <v>349</v>
      </c>
      <c r="H51" s="20" t="str">
        <f>+'[1]Plan EstimadoAA'!B40</f>
        <v>TAR.02 Equipo hidro succión presión, con el fin de fortalecer la operación y mantenimiento de redes de alcantarillado.</v>
      </c>
      <c r="I51" s="20" t="s">
        <v>177</v>
      </c>
      <c r="J51" s="20" t="s">
        <v>151</v>
      </c>
      <c r="K51" s="20" t="s">
        <v>215</v>
      </c>
      <c r="L51" s="20" t="s">
        <v>253</v>
      </c>
      <c r="M51" s="17" t="s">
        <v>167</v>
      </c>
      <c r="N51" s="17">
        <f>+VLOOKUP(M51,[1]Riesgos!$A$2:$B$7,2,0)</f>
        <v>0.6</v>
      </c>
      <c r="O51" s="17" t="s">
        <v>155</v>
      </c>
      <c r="P51" s="17">
        <f>+VLOOKUP(O51,[1]Riesgos!$C$2:$D$7,2,0)</f>
        <v>0.8</v>
      </c>
      <c r="Q51" s="17">
        <f t="shared" si="0"/>
        <v>0.48</v>
      </c>
      <c r="R51" s="17" t="str">
        <f>+IF(N51=1,[1]Riesgos!$F$6,IF(AND(N51=1,P51=1),[1]Riesgos!$F$5,IF(Q51&lt;=[1]Riesgos!$D$17,[1]Riesgos!$F$3,IF(Q51&lt;=[1]Riesgos!$E$15,[1]Riesgos!$F$4,[1]Riesgos!$F$5))))</f>
        <v xml:space="preserve">Alto </v>
      </c>
      <c r="T51" s="19" t="s">
        <v>156</v>
      </c>
      <c r="U51" s="19" t="s">
        <v>157</v>
      </c>
      <c r="V51" s="19">
        <f>+'[1]Plan EstimadoAA'!G40</f>
        <v>2734625000</v>
      </c>
      <c r="W51" s="17" t="s">
        <v>155</v>
      </c>
      <c r="X51" s="17">
        <f>+VLOOKUP(W51,[1]Riesgos!$H$2:$I$7,2,0)</f>
        <v>4</v>
      </c>
      <c r="Y51" s="16" t="str">
        <f>+IF(AND(Q51&gt;[1]Riesgos!$M$1,X51&gt;[1]Riesgos!$O$1),[1]Riesgos!$K$3,(IF(AND(Q51&lt;[1]Riesgos!$M$1,X51&gt;[1]Riesgos!$O$1),[1]Riesgos!$K$4,IF(AND(Q51&gt;[1]Riesgos!$M$1,X51&lt;[1]Riesgos!$O$1),[1]Riesgos!$K$5,IF(AND(Q51&lt;[1]Riesgos!$M$1,X51&lt;[1]Riesgos!$O$1),[1]Riesgos!$K$6,0)))))</f>
        <v>4. Estructuración</v>
      </c>
      <c r="Z51" s="16">
        <v>2025</v>
      </c>
    </row>
    <row r="52" spans="1:26" ht="70.349999999999994" hidden="1" customHeight="1" x14ac:dyDescent="0.25">
      <c r="A52" s="17" t="s">
        <v>143</v>
      </c>
      <c r="B52" s="17" t="s">
        <v>249</v>
      </c>
      <c r="C52" s="17" t="s">
        <v>350</v>
      </c>
      <c r="D52" s="18" t="s">
        <v>208</v>
      </c>
      <c r="E52" s="17" t="s">
        <v>209</v>
      </c>
      <c r="F52" s="17" t="s">
        <v>210</v>
      </c>
      <c r="G52" s="17" t="s">
        <v>351</v>
      </c>
      <c r="H52" s="17" t="s">
        <v>328</v>
      </c>
      <c r="I52" s="17" t="s">
        <v>213</v>
      </c>
      <c r="J52" s="17" t="s">
        <v>214</v>
      </c>
      <c r="K52" s="17" t="s">
        <v>215</v>
      </c>
      <c r="L52" s="17" t="s">
        <v>253</v>
      </c>
      <c r="M52" s="17" t="s">
        <v>167</v>
      </c>
      <c r="N52" s="17">
        <f>+VLOOKUP(M52,[1]Riesgos!$A$2:$B$7,2,0)</f>
        <v>0.6</v>
      </c>
      <c r="O52" s="17" t="s">
        <v>168</v>
      </c>
      <c r="P52" s="17">
        <f>+VLOOKUP(O52,[1]Riesgos!$C$2:$D$7,2,0)</f>
        <v>0.6</v>
      </c>
      <c r="Q52" s="17">
        <f t="shared" si="0"/>
        <v>0.36</v>
      </c>
      <c r="R52" s="17" t="str">
        <f>+IF(N52=1,[1]Riesgos!$F$6,IF(AND(N52=1,P52=1),[1]Riesgos!$F$5,IF(Q52&lt;=[1]Riesgos!$D$17,[1]Riesgos!$F$3,IF(Q52&lt;=[1]Riesgos!$E$15,[1]Riesgos!$F$4,[1]Riesgos!$F$5))))</f>
        <v>Moderado</v>
      </c>
      <c r="T52" s="19" t="s">
        <v>169</v>
      </c>
      <c r="U52" s="19" t="s">
        <v>216</v>
      </c>
      <c r="V52" s="19">
        <v>1</v>
      </c>
      <c r="W52" s="17" t="s">
        <v>155</v>
      </c>
      <c r="X52" s="17">
        <f>+VLOOKUP(W52,[1]Riesgos!$H$2:$I$7,2,0)</f>
        <v>4</v>
      </c>
      <c r="Y52" s="16" t="str">
        <f>+IF(AND(Q52&gt;[1]Riesgos!$M$1,X52&gt;[1]Riesgos!$O$1),[1]Riesgos!$K$3,(IF(AND(Q52&lt;[1]Riesgos!$M$1,X52&gt;[1]Riesgos!$O$1),[1]Riesgos!$K$4,IF(AND(Q52&gt;[1]Riesgos!$M$1,X52&lt;[1]Riesgos!$O$1),[1]Riesgos!$K$5,IF(AND(Q52&lt;[1]Riesgos!$M$1,X52&lt;[1]Riesgos!$O$1),[1]Riesgos!$K$6,0)))))</f>
        <v>4. Estructuración</v>
      </c>
      <c r="Z52" s="16">
        <v>2024</v>
      </c>
    </row>
    <row r="53" spans="1:26" ht="70.349999999999994" hidden="1" customHeight="1" x14ac:dyDescent="0.25">
      <c r="A53" s="17" t="s">
        <v>143</v>
      </c>
      <c r="B53" s="17" t="s">
        <v>346</v>
      </c>
      <c r="C53" s="17" t="s">
        <v>352</v>
      </c>
      <c r="D53" s="18" t="s">
        <v>220</v>
      </c>
      <c r="E53" s="17" t="s">
        <v>209</v>
      </c>
      <c r="F53" s="17" t="s">
        <v>221</v>
      </c>
      <c r="G53" s="17" t="s">
        <v>353</v>
      </c>
      <c r="H53" s="17" t="str">
        <f>+'[1]Plan EstimadoAA'!B41</f>
        <v>TAR.03 Estructurar el programa sistemico para identificación y corrección de conexiones erradas, de acuerdo con las actividades definidas en el PSMV. Anual</v>
      </c>
      <c r="I53" s="17" t="s">
        <v>354</v>
      </c>
      <c r="J53" s="17" t="s">
        <v>214</v>
      </c>
      <c r="K53" s="17" t="s">
        <v>224</v>
      </c>
      <c r="L53" s="17" t="s">
        <v>355</v>
      </c>
      <c r="M53" s="17" t="s">
        <v>154</v>
      </c>
      <c r="N53" s="17">
        <f>+VLOOKUP(M53,[1]Riesgos!$A$2:$B$7,2,0)</f>
        <v>0.8</v>
      </c>
      <c r="O53" s="17" t="s">
        <v>155</v>
      </c>
      <c r="P53" s="17">
        <f>+VLOOKUP(O53,[1]Riesgos!$C$2:$D$7,2,0)</f>
        <v>0.8</v>
      </c>
      <c r="Q53" s="17">
        <f t="shared" si="0"/>
        <v>0.64000000000000012</v>
      </c>
      <c r="R53" s="17" t="str">
        <f>+IF(N53=1,[1]Riesgos!$F$6,IF(AND(N53=1,P53=1),[1]Riesgos!$F$5,IF(Q53&lt;=[1]Riesgos!$D$17,[1]Riesgos!$F$3,IF(Q53&lt;=[1]Riesgos!$E$15,[1]Riesgos!$F$4,[1]Riesgos!$F$5))))</f>
        <v xml:space="preserve">Alto </v>
      </c>
      <c r="T53" s="19" t="s">
        <v>156</v>
      </c>
      <c r="U53" s="19" t="s">
        <v>157</v>
      </c>
      <c r="V53" s="19">
        <f>+'[1]Plan EstimadoAA'!G41</f>
        <v>375000000</v>
      </c>
      <c r="W53" s="17" t="s">
        <v>155</v>
      </c>
      <c r="X53" s="17">
        <f>+VLOOKUP(W53,[1]Riesgos!$H$2:$I$7,2,0)</f>
        <v>4</v>
      </c>
      <c r="Y53" s="16" t="str">
        <f>+IF(AND(Q53&gt;[1]Riesgos!$M$1,X53&gt;[1]Riesgos!$O$1),[1]Riesgos!$K$3,(IF(AND(Q53&lt;[1]Riesgos!$M$1,X53&gt;[1]Riesgos!$O$1),[1]Riesgos!$K$4,IF(AND(Q53&gt;[1]Riesgos!$M$1,X53&lt;[1]Riesgos!$O$1),[1]Riesgos!$K$5,IF(AND(Q53&lt;[1]Riesgos!$M$1,X53&lt;[1]Riesgos!$O$1),[1]Riesgos!$K$6,0)))))</f>
        <v>4. Estructuración</v>
      </c>
      <c r="Z53" s="16">
        <v>2024</v>
      </c>
    </row>
    <row r="54" spans="1:26" ht="70.349999999999994" hidden="1" customHeight="1" x14ac:dyDescent="0.25">
      <c r="A54" s="17" t="s">
        <v>143</v>
      </c>
      <c r="B54" s="17" t="s">
        <v>249</v>
      </c>
      <c r="C54" s="17" t="s">
        <v>356</v>
      </c>
      <c r="D54" s="18" t="s">
        <v>220</v>
      </c>
      <c r="E54" s="17" t="s">
        <v>209</v>
      </c>
      <c r="F54" s="17" t="s">
        <v>221</v>
      </c>
      <c r="G54" s="17" t="s">
        <v>357</v>
      </c>
      <c r="H54" s="17" t="s">
        <v>358</v>
      </c>
      <c r="I54" s="17" t="s">
        <v>150</v>
      </c>
      <c r="J54" s="17" t="s">
        <v>214</v>
      </c>
      <c r="K54" s="17" t="s">
        <v>224</v>
      </c>
      <c r="L54" s="17" t="s">
        <v>359</v>
      </c>
      <c r="M54" s="17" t="s">
        <v>167</v>
      </c>
      <c r="N54" s="17">
        <f>+VLOOKUP(M54,[1]Riesgos!$A$2:$B$7,2,0)</f>
        <v>0.6</v>
      </c>
      <c r="O54" s="17" t="s">
        <v>168</v>
      </c>
      <c r="P54" s="17">
        <f>+VLOOKUP(O54,[1]Riesgos!$C$2:$D$7,2,0)</f>
        <v>0.6</v>
      </c>
      <c r="Q54" s="17">
        <f t="shared" si="0"/>
        <v>0.36</v>
      </c>
      <c r="R54" s="17" t="str">
        <f>+IF(N54=1,[1]Riesgos!$F$6,IF(AND(N54=1,P54=1),[1]Riesgos!$F$5,IF(Q54&lt;=[1]Riesgos!$D$17,[1]Riesgos!$F$3,IF(Q54&lt;=[1]Riesgos!$E$15,[1]Riesgos!$F$4,[1]Riesgos!$F$5))))</f>
        <v>Moderado</v>
      </c>
      <c r="T54" s="19" t="s">
        <v>169</v>
      </c>
      <c r="U54" s="19" t="s">
        <v>170</v>
      </c>
      <c r="V54" s="19">
        <v>1</v>
      </c>
      <c r="W54" s="17" t="s">
        <v>155</v>
      </c>
      <c r="X54" s="17">
        <f>+VLOOKUP(W54,[1]Riesgos!$H$2:$I$7,2,0)</f>
        <v>4</v>
      </c>
      <c r="Y54" s="16" t="str">
        <f>+IF(AND(Q54&gt;[1]Riesgos!$M$1,X54&gt;[1]Riesgos!$O$1),[1]Riesgos!$K$3,(IF(AND(Q54&lt;[1]Riesgos!$M$1,X54&gt;[1]Riesgos!$O$1),[1]Riesgos!$K$4,IF(AND(Q54&gt;[1]Riesgos!$M$1,X54&lt;[1]Riesgos!$O$1),[1]Riesgos!$K$5,IF(AND(Q54&lt;[1]Riesgos!$M$1,X54&lt;[1]Riesgos!$O$1),[1]Riesgos!$K$6,0)))))</f>
        <v>4. Estructuración</v>
      </c>
      <c r="Z54" s="16">
        <v>2024</v>
      </c>
    </row>
    <row r="55" spans="1:26" ht="70.349999999999994" hidden="1" customHeight="1" x14ac:dyDescent="0.25">
      <c r="A55" s="17" t="s">
        <v>143</v>
      </c>
      <c r="B55" s="17" t="s">
        <v>249</v>
      </c>
      <c r="C55" s="17" t="s">
        <v>360</v>
      </c>
      <c r="D55" s="18" t="s">
        <v>208</v>
      </c>
      <c r="E55" s="17" t="s">
        <v>209</v>
      </c>
      <c r="F55" s="17" t="s">
        <v>210</v>
      </c>
      <c r="G55" s="17" t="s">
        <v>361</v>
      </c>
      <c r="H55" s="17" t="s">
        <v>328</v>
      </c>
      <c r="I55" s="17" t="s">
        <v>213</v>
      </c>
      <c r="J55" s="17" t="s">
        <v>214</v>
      </c>
      <c r="K55" s="17" t="s">
        <v>215</v>
      </c>
      <c r="L55" s="17" t="s">
        <v>253</v>
      </c>
      <c r="M55" s="17" t="s">
        <v>154</v>
      </c>
      <c r="N55" s="17">
        <f>+VLOOKUP(M55,[1]Riesgos!$A$2:$B$7,2,0)</f>
        <v>0.8</v>
      </c>
      <c r="O55" s="17" t="s">
        <v>155</v>
      </c>
      <c r="P55" s="17">
        <f>+VLOOKUP(O55,[1]Riesgos!$C$2:$D$7,2,0)</f>
        <v>0.8</v>
      </c>
      <c r="Q55" s="17">
        <f t="shared" si="0"/>
        <v>0.64000000000000012</v>
      </c>
      <c r="R55" s="17" t="str">
        <f>+IF(N55=1,[1]Riesgos!$F$6,IF(AND(N55=1,P55=1),[1]Riesgos!$F$5,IF(Q55&lt;=[1]Riesgos!$D$17,[1]Riesgos!$F$3,IF(Q55&lt;=[1]Riesgos!$E$15,[1]Riesgos!$F$4,[1]Riesgos!$F$5))))</f>
        <v xml:space="preserve">Alto </v>
      </c>
      <c r="T55" s="19" t="s">
        <v>169</v>
      </c>
      <c r="U55" s="19" t="s">
        <v>216</v>
      </c>
      <c r="V55" s="19">
        <v>1</v>
      </c>
      <c r="W55" s="17" t="s">
        <v>155</v>
      </c>
      <c r="X55" s="17">
        <f>+VLOOKUP(W55,[1]Riesgos!$H$2:$I$7,2,0)</f>
        <v>4</v>
      </c>
      <c r="Y55" s="16" t="str">
        <f>+IF(AND(Q55&gt;[1]Riesgos!$M$1,X55&gt;[1]Riesgos!$O$1),[1]Riesgos!$K$3,(IF(AND(Q55&lt;[1]Riesgos!$M$1,X55&gt;[1]Riesgos!$O$1),[1]Riesgos!$K$4,IF(AND(Q55&gt;[1]Riesgos!$M$1,X55&lt;[1]Riesgos!$O$1),[1]Riesgos!$K$5,IF(AND(Q55&lt;[1]Riesgos!$M$1,X55&lt;[1]Riesgos!$O$1),[1]Riesgos!$K$6,0)))))</f>
        <v>4. Estructuración</v>
      </c>
      <c r="Z55" s="16">
        <v>2024</v>
      </c>
    </row>
    <row r="56" spans="1:26" ht="70.349999999999994" hidden="1" customHeight="1" x14ac:dyDescent="0.25">
      <c r="A56" s="17" t="s">
        <v>143</v>
      </c>
      <c r="B56" s="17" t="s">
        <v>249</v>
      </c>
      <c r="C56" s="17" t="s">
        <v>362</v>
      </c>
      <c r="D56" s="18" t="s">
        <v>267</v>
      </c>
      <c r="E56" s="17" t="s">
        <v>147</v>
      </c>
      <c r="F56" s="17" t="s">
        <v>268</v>
      </c>
      <c r="G56" s="17" t="s">
        <v>363</v>
      </c>
      <c r="H56" s="17" t="s">
        <v>364</v>
      </c>
      <c r="I56" s="17" t="s">
        <v>150</v>
      </c>
      <c r="J56" s="17" t="s">
        <v>151</v>
      </c>
      <c r="K56" s="17" t="s">
        <v>365</v>
      </c>
      <c r="L56" s="17" t="s">
        <v>366</v>
      </c>
      <c r="M56" s="17" t="s">
        <v>167</v>
      </c>
      <c r="N56" s="17">
        <f>+VLOOKUP(M56,[1]Riesgos!$A$2:$B$7,2,0)</f>
        <v>0.6</v>
      </c>
      <c r="O56" s="17" t="s">
        <v>168</v>
      </c>
      <c r="P56" s="17">
        <f>+VLOOKUP(O56,[1]Riesgos!$C$2:$D$7,2,0)</f>
        <v>0.6</v>
      </c>
      <c r="Q56" s="17">
        <f t="shared" si="0"/>
        <v>0.36</v>
      </c>
      <c r="R56" s="17" t="str">
        <f>+IF(N56=1,[1]Riesgos!$F$6,IF(AND(N56=1,P56=1),[1]Riesgos!$F$5,IF(Q56&lt;=[1]Riesgos!$D$17,[1]Riesgos!$F$3,IF(Q56&lt;=[1]Riesgos!$E$15,[1]Riesgos!$F$4,[1]Riesgos!$F$5))))</f>
        <v>Moderado</v>
      </c>
      <c r="T56" s="19" t="s">
        <v>169</v>
      </c>
      <c r="U56" s="19" t="s">
        <v>170</v>
      </c>
      <c r="V56" s="19">
        <v>1</v>
      </c>
      <c r="W56" s="17" t="s">
        <v>155</v>
      </c>
      <c r="X56" s="17">
        <f>+VLOOKUP(W56,[1]Riesgos!$H$2:$I$7,2,0)</f>
        <v>4</v>
      </c>
      <c r="Y56" s="16" t="str">
        <f>+IF(AND(Q56&gt;[1]Riesgos!$M$1,X56&gt;[1]Riesgos!$O$1),[1]Riesgos!$K$3,(IF(AND(Q56&lt;[1]Riesgos!$M$1,X56&gt;[1]Riesgos!$O$1),[1]Riesgos!$K$4,IF(AND(Q56&gt;[1]Riesgos!$M$1,X56&lt;[1]Riesgos!$O$1),[1]Riesgos!$K$5,IF(AND(Q56&lt;[1]Riesgos!$M$1,X56&lt;[1]Riesgos!$O$1),[1]Riesgos!$K$6,0)))))</f>
        <v>4. Estructuración</v>
      </c>
      <c r="Z56" s="16">
        <v>2024</v>
      </c>
    </row>
    <row r="57" spans="1:26" ht="70.349999999999994" hidden="1" customHeight="1" x14ac:dyDescent="0.25">
      <c r="A57" s="17" t="s">
        <v>143</v>
      </c>
      <c r="B57" s="17" t="s">
        <v>249</v>
      </c>
      <c r="C57" s="17" t="s">
        <v>367</v>
      </c>
      <c r="D57" s="18" t="s">
        <v>267</v>
      </c>
      <c r="E57" s="17" t="s">
        <v>147</v>
      </c>
      <c r="F57" s="17" t="s">
        <v>268</v>
      </c>
      <c r="G57" s="17" t="s">
        <v>368</v>
      </c>
      <c r="H57" s="17" t="str">
        <f>+'[1]Plan EstimadoAA'!B50</f>
        <v>POI.03 Fortalecimiento del area de Planeación mediante los equipos para desarrollar diseños y proyectos</v>
      </c>
      <c r="I57" s="17" t="s">
        <v>164</v>
      </c>
      <c r="J57" s="17" t="s">
        <v>151</v>
      </c>
      <c r="K57" s="17" t="s">
        <v>369</v>
      </c>
      <c r="L57" s="17" t="s">
        <v>370</v>
      </c>
      <c r="M57" s="17" t="s">
        <v>167</v>
      </c>
      <c r="N57" s="17">
        <f>+VLOOKUP(M57,[1]Riesgos!$A$2:$B$7,2,0)</f>
        <v>0.6</v>
      </c>
      <c r="O57" s="17" t="s">
        <v>168</v>
      </c>
      <c r="P57" s="17">
        <f>+VLOOKUP(O57,[1]Riesgos!$C$2:$D$7,2,0)</f>
        <v>0.6</v>
      </c>
      <c r="Q57" s="17">
        <f t="shared" si="0"/>
        <v>0.36</v>
      </c>
      <c r="R57" s="17" t="str">
        <f>+IF(N57=1,[1]Riesgos!$F$6,IF(AND(N57=1,P57=1),[1]Riesgos!$F$5,IF(Q57&lt;=[1]Riesgos!$D$17,[1]Riesgos!$F$3,IF(Q57&lt;=[1]Riesgos!$E$15,[1]Riesgos!$F$4,[1]Riesgos!$F$5))))</f>
        <v>Moderado</v>
      </c>
      <c r="T57" s="19" t="s">
        <v>156</v>
      </c>
      <c r="U57" s="19" t="s">
        <v>157</v>
      </c>
      <c r="V57" s="19">
        <f>+'[1]Plan EstimadoAA'!G50</f>
        <v>250000000</v>
      </c>
      <c r="W57" s="17" t="s">
        <v>168</v>
      </c>
      <c r="X57" s="17">
        <f>+VLOOKUP(W57,[1]Riesgos!$H$2:$I$7,2,0)</f>
        <v>3</v>
      </c>
      <c r="Y57" s="16" t="str">
        <f>+IF(AND(Q57&gt;[1]Riesgos!$M$1,X57&gt;[1]Riesgos!$O$1),[1]Riesgos!$K$3,(IF(AND(Q57&lt;[1]Riesgos!$M$1,X57&gt;[1]Riesgos!$O$1),[1]Riesgos!$K$4,IF(AND(Q57&gt;[1]Riesgos!$M$1,X57&lt;[1]Riesgos!$O$1),[1]Riesgos!$K$5,IF(AND(Q57&lt;[1]Riesgos!$M$1,X57&lt;[1]Riesgos!$O$1),[1]Riesgos!$K$6,0)))))</f>
        <v>4. Estructuración</v>
      </c>
      <c r="Z57" s="16">
        <v>2025</v>
      </c>
    </row>
    <row r="58" spans="1:26" ht="70.349999999999994" hidden="1" customHeight="1" x14ac:dyDescent="0.25">
      <c r="A58" s="17" t="s">
        <v>143</v>
      </c>
      <c r="B58" s="17" t="s">
        <v>346</v>
      </c>
      <c r="C58" s="17" t="s">
        <v>371</v>
      </c>
      <c r="D58" s="18" t="s">
        <v>181</v>
      </c>
      <c r="E58" s="17" t="s">
        <v>147</v>
      </c>
      <c r="F58" s="17" t="s">
        <v>182</v>
      </c>
      <c r="G58" s="17" t="s">
        <v>341</v>
      </c>
      <c r="H58" s="17" t="s">
        <v>372</v>
      </c>
      <c r="I58" s="17" t="s">
        <v>164</v>
      </c>
      <c r="J58" s="17" t="s">
        <v>151</v>
      </c>
      <c r="K58" s="17" t="s">
        <v>373</v>
      </c>
      <c r="L58" s="17" t="s">
        <v>337</v>
      </c>
      <c r="M58" s="17" t="s">
        <v>167</v>
      </c>
      <c r="N58" s="17">
        <f>+VLOOKUP(M58,[1]Riesgos!$A$2:$B$7,2,0)</f>
        <v>0.6</v>
      </c>
      <c r="O58" s="17" t="s">
        <v>155</v>
      </c>
      <c r="P58" s="17">
        <f>+VLOOKUP(O58,[1]Riesgos!$C$2:$D$7,2,0)</f>
        <v>0.8</v>
      </c>
      <c r="Q58" s="17">
        <f t="shared" si="0"/>
        <v>0.48</v>
      </c>
      <c r="R58" s="17" t="str">
        <f>+IF(N58=1,[1]Riesgos!$F$6,IF(AND(N58=1,P58=1),[1]Riesgos!$F$5,IF(Q58&lt;=[1]Riesgos!$D$17,[1]Riesgos!$F$3,IF(Q58&lt;=[1]Riesgos!$E$15,[1]Riesgos!$F$4,[1]Riesgos!$F$5))))</f>
        <v xml:space="preserve">Alto </v>
      </c>
      <c r="T58" s="19" t="s">
        <v>169</v>
      </c>
      <c r="U58" s="19" t="s">
        <v>170</v>
      </c>
      <c r="V58" s="19">
        <v>1</v>
      </c>
      <c r="W58" s="17" t="s">
        <v>158</v>
      </c>
      <c r="X58" s="17">
        <f>+VLOOKUP(W58,[1]Riesgos!$H$2:$I$7,2,0)</f>
        <v>5</v>
      </c>
      <c r="Y58" s="16" t="str">
        <f>+IF(AND(Q58&gt;[1]Riesgos!$M$1,X58&gt;[1]Riesgos!$O$1),[1]Riesgos!$K$3,(IF(AND(Q58&lt;[1]Riesgos!$M$1,X58&gt;[1]Riesgos!$O$1),[1]Riesgos!$K$4,IF(AND(Q58&gt;[1]Riesgos!$M$1,X58&lt;[1]Riesgos!$O$1),[1]Riesgos!$K$5,IF(AND(Q58&lt;[1]Riesgos!$M$1,X58&lt;[1]Riesgos!$O$1),[1]Riesgos!$K$6,0)))))</f>
        <v>2. Secundario</v>
      </c>
      <c r="Z58" s="16">
        <v>2023</v>
      </c>
    </row>
    <row r="59" spans="1:26" ht="70.349999999999994" hidden="1" customHeight="1" x14ac:dyDescent="0.25">
      <c r="A59" s="17" t="s">
        <v>143</v>
      </c>
      <c r="B59" s="17" t="s">
        <v>254</v>
      </c>
      <c r="C59" s="17" t="s">
        <v>374</v>
      </c>
      <c r="D59" s="18" t="s">
        <v>232</v>
      </c>
      <c r="E59" s="17" t="s">
        <v>209</v>
      </c>
      <c r="F59" s="17" t="s">
        <v>233</v>
      </c>
      <c r="G59" s="17" t="s">
        <v>256</v>
      </c>
      <c r="H59" s="17" t="s">
        <v>375</v>
      </c>
      <c r="I59" s="17" t="s">
        <v>164</v>
      </c>
      <c r="J59" s="17" t="s">
        <v>214</v>
      </c>
      <c r="K59" s="17" t="s">
        <v>376</v>
      </c>
      <c r="L59" s="17" t="s">
        <v>377</v>
      </c>
      <c r="M59" s="17" t="s">
        <v>154</v>
      </c>
      <c r="N59" s="17">
        <f>+VLOOKUP(M59,[1]Riesgos!$A$2:$B$7,2,0)</f>
        <v>0.8</v>
      </c>
      <c r="O59" s="17" t="s">
        <v>155</v>
      </c>
      <c r="P59" s="17">
        <f>+VLOOKUP(O59,[1]Riesgos!$C$2:$D$7,2,0)</f>
        <v>0.8</v>
      </c>
      <c r="Q59" s="17">
        <f t="shared" si="0"/>
        <v>0.64000000000000012</v>
      </c>
      <c r="R59" s="17" t="str">
        <f>+IF(N59=1,[1]Riesgos!$F$6,IF(AND(N59=1,P59=1),[1]Riesgos!$F$5,IF(Q59&lt;=[1]Riesgos!$D$17,[1]Riesgos!$F$3,IF(Q59&lt;=[1]Riesgos!$E$15,[1]Riesgos!$F$4,[1]Riesgos!$F$5))))</f>
        <v xml:space="preserve">Alto </v>
      </c>
      <c r="T59" s="19" t="s">
        <v>169</v>
      </c>
      <c r="U59" s="19" t="s">
        <v>286</v>
      </c>
      <c r="V59" s="19">
        <v>1</v>
      </c>
      <c r="W59" s="17" t="s">
        <v>168</v>
      </c>
      <c r="X59" s="17">
        <f>+VLOOKUP(W59,[1]Riesgos!$H$2:$I$7,2,0)</f>
        <v>3</v>
      </c>
      <c r="Y59" s="16" t="str">
        <f>+IF(AND(Q59&gt;[1]Riesgos!$M$1,X59&gt;[1]Riesgos!$O$1),[1]Riesgos!$K$3,(IF(AND(Q59&lt;[1]Riesgos!$M$1,X59&gt;[1]Riesgos!$O$1),[1]Riesgos!$K$4,IF(AND(Q59&gt;[1]Riesgos!$M$1,X59&lt;[1]Riesgos!$O$1),[1]Riesgos!$K$5,IF(AND(Q59&lt;[1]Riesgos!$M$1,X59&lt;[1]Riesgos!$O$1),[1]Riesgos!$K$6,0)))))</f>
        <v>4. Estructuración</v>
      </c>
      <c r="Z59" s="16">
        <v>2025</v>
      </c>
    </row>
    <row r="60" spans="1:26" ht="70.349999999999994" hidden="1" customHeight="1" x14ac:dyDescent="0.25">
      <c r="A60" s="17" t="s">
        <v>143</v>
      </c>
      <c r="B60" s="17" t="s">
        <v>257</v>
      </c>
      <c r="C60" s="17" t="s">
        <v>378</v>
      </c>
      <c r="D60" s="18" t="s">
        <v>160</v>
      </c>
      <c r="E60" s="17" t="s">
        <v>147</v>
      </c>
      <c r="F60" s="17" t="s">
        <v>161</v>
      </c>
      <c r="G60" s="17" t="s">
        <v>379</v>
      </c>
      <c r="H60" s="17" t="s">
        <v>380</v>
      </c>
      <c r="I60" s="17" t="s">
        <v>164</v>
      </c>
      <c r="J60" s="17" t="s">
        <v>151</v>
      </c>
      <c r="K60" s="17" t="s">
        <v>381</v>
      </c>
      <c r="L60" s="17" t="s">
        <v>166</v>
      </c>
      <c r="M60" s="17" t="s">
        <v>167</v>
      </c>
      <c r="N60" s="17">
        <f>+VLOOKUP(M60,[1]Riesgos!$A$2:$B$7,2,0)</f>
        <v>0.6</v>
      </c>
      <c r="O60" s="17" t="s">
        <v>155</v>
      </c>
      <c r="P60" s="17">
        <f>+VLOOKUP(O60,[1]Riesgos!$C$2:$D$7,2,0)</f>
        <v>0.8</v>
      </c>
      <c r="Q60" s="17">
        <f t="shared" si="0"/>
        <v>0.48</v>
      </c>
      <c r="R60" s="17" t="str">
        <f>+IF(N60=1,[1]Riesgos!$F$6,IF(AND(N60=1,P60=1),[1]Riesgos!$F$5,IF(Q60&lt;=[1]Riesgos!$D$17,[1]Riesgos!$F$3,IF(Q60&lt;=[1]Riesgos!$E$15,[1]Riesgos!$F$4,[1]Riesgos!$F$5))))</f>
        <v xml:space="preserve">Alto </v>
      </c>
      <c r="T60" s="19" t="s">
        <v>169</v>
      </c>
      <c r="U60" s="19" t="s">
        <v>286</v>
      </c>
      <c r="V60" s="19">
        <v>1</v>
      </c>
      <c r="W60" s="17" t="s">
        <v>155</v>
      </c>
      <c r="X60" s="17">
        <f>+VLOOKUP(W60,[1]Riesgos!$H$2:$I$7,2,0)</f>
        <v>4</v>
      </c>
      <c r="Y60" s="16" t="str">
        <f>+IF(AND(Q60&gt;[1]Riesgos!$M$1,X60&gt;[1]Riesgos!$O$1),[1]Riesgos!$K$3,(IF(AND(Q60&lt;[1]Riesgos!$M$1,X60&gt;[1]Riesgos!$O$1),[1]Riesgos!$K$4,IF(AND(Q60&gt;[1]Riesgos!$M$1,X60&lt;[1]Riesgos!$O$1),[1]Riesgos!$K$5,IF(AND(Q60&lt;[1]Riesgos!$M$1,X60&lt;[1]Riesgos!$O$1),[1]Riesgos!$K$6,0)))))</f>
        <v>4. Estructuración</v>
      </c>
      <c r="Z60" s="16">
        <v>2024</v>
      </c>
    </row>
    <row r="61" spans="1:26" ht="70.349999999999994" hidden="1" customHeight="1" x14ac:dyDescent="0.25">
      <c r="A61" s="17" t="s">
        <v>143</v>
      </c>
      <c r="B61" s="17" t="s">
        <v>257</v>
      </c>
      <c r="C61" s="17" t="s">
        <v>382</v>
      </c>
      <c r="D61" s="18" t="s">
        <v>160</v>
      </c>
      <c r="E61" s="17" t="s">
        <v>147</v>
      </c>
      <c r="F61" s="17" t="s">
        <v>161</v>
      </c>
      <c r="G61" s="17" t="s">
        <v>379</v>
      </c>
      <c r="H61" s="17" t="s">
        <v>380</v>
      </c>
      <c r="I61" s="17" t="s">
        <v>164</v>
      </c>
      <c r="J61" s="17" t="s">
        <v>151</v>
      </c>
      <c r="K61" s="17" t="s">
        <v>381</v>
      </c>
      <c r="L61" s="17" t="s">
        <v>166</v>
      </c>
      <c r="M61" s="17" t="s">
        <v>167</v>
      </c>
      <c r="N61" s="17">
        <f>+VLOOKUP(M61,[1]Riesgos!$A$2:$B$7,2,0)</f>
        <v>0.6</v>
      </c>
      <c r="O61" s="17" t="s">
        <v>168</v>
      </c>
      <c r="P61" s="17">
        <f>+VLOOKUP(O61,[1]Riesgos!$C$2:$D$7,2,0)</f>
        <v>0.6</v>
      </c>
      <c r="Q61" s="17">
        <f t="shared" si="0"/>
        <v>0.36</v>
      </c>
      <c r="R61" s="17" t="str">
        <f>+IF(N61=1,[1]Riesgos!$F$6,IF(AND(N61=1,P61=1),[1]Riesgos!$F$5,IF(Q61&lt;=[1]Riesgos!$D$17,[1]Riesgos!$F$3,IF(Q61&lt;=[1]Riesgos!$E$15,[1]Riesgos!$F$4,[1]Riesgos!$F$5))))</f>
        <v>Moderado</v>
      </c>
      <c r="T61" s="19" t="s">
        <v>169</v>
      </c>
      <c r="U61" s="19" t="s">
        <v>170</v>
      </c>
      <c r="V61" s="19">
        <v>1</v>
      </c>
      <c r="W61" s="17" t="s">
        <v>155</v>
      </c>
      <c r="X61" s="17">
        <f>+VLOOKUP(W61,[1]Riesgos!$H$2:$I$7,2,0)</f>
        <v>4</v>
      </c>
      <c r="Y61" s="16" t="str">
        <f>+IF(AND(Q61&gt;[1]Riesgos!$M$1,X61&gt;[1]Riesgos!$O$1),[1]Riesgos!$K$3,(IF(AND(Q61&lt;[1]Riesgos!$M$1,X61&gt;[1]Riesgos!$O$1),[1]Riesgos!$K$4,IF(AND(Q61&gt;[1]Riesgos!$M$1,X61&lt;[1]Riesgos!$O$1),[1]Riesgos!$K$5,IF(AND(Q61&lt;[1]Riesgos!$M$1,X61&lt;[1]Riesgos!$O$1),[1]Riesgos!$K$6,0)))))</f>
        <v>4. Estructuración</v>
      </c>
      <c r="Z61" s="16">
        <v>2024</v>
      </c>
    </row>
    <row r="62" spans="1:26" ht="70.349999999999994" hidden="1" customHeight="1" x14ac:dyDescent="0.25">
      <c r="A62" s="17" t="s">
        <v>143</v>
      </c>
      <c r="B62" s="17" t="s">
        <v>257</v>
      </c>
      <c r="C62" s="17" t="s">
        <v>383</v>
      </c>
      <c r="D62" s="18" t="s">
        <v>263</v>
      </c>
      <c r="E62" s="17" t="s">
        <v>147</v>
      </c>
      <c r="F62" s="17" t="s">
        <v>264</v>
      </c>
      <c r="G62" s="17" t="s">
        <v>384</v>
      </c>
      <c r="H62" s="17" t="s">
        <v>385</v>
      </c>
      <c r="I62" s="17" t="s">
        <v>150</v>
      </c>
      <c r="J62" s="17" t="s">
        <v>151</v>
      </c>
      <c r="K62" s="17" t="s">
        <v>381</v>
      </c>
      <c r="L62" s="17" t="s">
        <v>166</v>
      </c>
      <c r="M62" s="17" t="s">
        <v>167</v>
      </c>
      <c r="N62" s="17">
        <f>+VLOOKUP(M62,[1]Riesgos!$A$2:$B$7,2,0)</f>
        <v>0.6</v>
      </c>
      <c r="O62" s="17" t="s">
        <v>155</v>
      </c>
      <c r="P62" s="17">
        <f>+VLOOKUP(O62,[1]Riesgos!$C$2:$D$7,2,0)</f>
        <v>0.8</v>
      </c>
      <c r="Q62" s="17">
        <f t="shared" si="0"/>
        <v>0.48</v>
      </c>
      <c r="R62" s="17" t="str">
        <f>+IF(N62=1,[1]Riesgos!$F$6,IF(AND(N62=1,P62=1),[1]Riesgos!$F$5,IF(Q62&lt;=[1]Riesgos!$D$17,[1]Riesgos!$F$3,IF(Q62&lt;=[1]Riesgos!$E$15,[1]Riesgos!$F$4,[1]Riesgos!$F$5))))</f>
        <v xml:space="preserve">Alto </v>
      </c>
      <c r="T62" s="19" t="s">
        <v>169</v>
      </c>
      <c r="U62" s="19" t="s">
        <v>170</v>
      </c>
      <c r="V62" s="19">
        <v>1</v>
      </c>
      <c r="W62" s="17" t="s">
        <v>155</v>
      </c>
      <c r="X62" s="17">
        <f>+VLOOKUP(W62,[1]Riesgos!$H$2:$I$7,2,0)</f>
        <v>4</v>
      </c>
      <c r="Y62" s="16" t="str">
        <f>+IF(AND(Q62&gt;[1]Riesgos!$M$1,X62&gt;[1]Riesgos!$O$1),[1]Riesgos!$K$3,(IF(AND(Q62&lt;[1]Riesgos!$M$1,X62&gt;[1]Riesgos!$O$1),[1]Riesgos!$K$4,IF(AND(Q62&gt;[1]Riesgos!$M$1,X62&lt;[1]Riesgos!$O$1),[1]Riesgos!$K$5,IF(AND(Q62&lt;[1]Riesgos!$M$1,X62&lt;[1]Riesgos!$O$1),[1]Riesgos!$K$6,0)))))</f>
        <v>4. Estructuración</v>
      </c>
      <c r="Z62" s="16">
        <v>2024</v>
      </c>
    </row>
    <row r="63" spans="1:26" ht="70.349999999999994" hidden="1" customHeight="1" x14ac:dyDescent="0.25">
      <c r="A63" s="17" t="s">
        <v>143</v>
      </c>
      <c r="B63" s="17" t="s">
        <v>257</v>
      </c>
      <c r="C63" s="17" t="s">
        <v>386</v>
      </c>
      <c r="D63" s="18" t="s">
        <v>232</v>
      </c>
      <c r="E63" s="17" t="s">
        <v>209</v>
      </c>
      <c r="F63" s="17" t="s">
        <v>233</v>
      </c>
      <c r="G63" s="17" t="s">
        <v>387</v>
      </c>
      <c r="H63" s="17" t="s">
        <v>235</v>
      </c>
      <c r="I63" s="17" t="s">
        <v>164</v>
      </c>
      <c r="J63" s="17" t="s">
        <v>214</v>
      </c>
      <c r="K63" s="17" t="s">
        <v>388</v>
      </c>
      <c r="L63" s="17" t="s">
        <v>237</v>
      </c>
      <c r="M63" s="17" t="s">
        <v>167</v>
      </c>
      <c r="N63" s="17">
        <f>+VLOOKUP(M63,[1]Riesgos!$A$2:$B$7,2,0)</f>
        <v>0.6</v>
      </c>
      <c r="O63" s="17" t="s">
        <v>168</v>
      </c>
      <c r="P63" s="17">
        <f>+VLOOKUP(O63,[1]Riesgos!$C$2:$D$7,2,0)</f>
        <v>0.6</v>
      </c>
      <c r="Q63" s="17">
        <f t="shared" si="0"/>
        <v>0.36</v>
      </c>
      <c r="R63" s="17" t="str">
        <f>+IF(N63=1,[1]Riesgos!$F$6,IF(AND(N63=1,P63=1),[1]Riesgos!$F$5,IF(Q63&lt;=[1]Riesgos!$D$17,[1]Riesgos!$F$3,IF(Q63&lt;=[1]Riesgos!$E$15,[1]Riesgos!$F$4,[1]Riesgos!$F$5))))</f>
        <v>Moderado</v>
      </c>
      <c r="T63" s="19" t="s">
        <v>169</v>
      </c>
      <c r="U63" s="19" t="s">
        <v>286</v>
      </c>
      <c r="V63" s="19">
        <v>1</v>
      </c>
      <c r="W63" s="17" t="s">
        <v>155</v>
      </c>
      <c r="X63" s="17">
        <f>+VLOOKUP(W63,[1]Riesgos!$H$2:$I$7,2,0)</f>
        <v>4</v>
      </c>
      <c r="Y63" s="16" t="str">
        <f>+IF(AND(Q63&gt;[1]Riesgos!$M$1,X63&gt;[1]Riesgos!$O$1),[1]Riesgos!$K$3,(IF(AND(Q63&lt;[1]Riesgos!$M$1,X63&gt;[1]Riesgos!$O$1),[1]Riesgos!$K$4,IF(AND(Q63&gt;[1]Riesgos!$M$1,X63&lt;[1]Riesgos!$O$1),[1]Riesgos!$K$5,IF(AND(Q63&lt;[1]Riesgos!$M$1,X63&lt;[1]Riesgos!$O$1),[1]Riesgos!$K$6,0)))))</f>
        <v>4. Estructuración</v>
      </c>
      <c r="Z63" s="16">
        <v>2024</v>
      </c>
    </row>
    <row r="64" spans="1:26" ht="70.349999999999994" hidden="1" customHeight="1" x14ac:dyDescent="0.25">
      <c r="A64" s="17" t="s">
        <v>143</v>
      </c>
      <c r="B64" s="17" t="s">
        <v>389</v>
      </c>
      <c r="C64" s="17" t="s">
        <v>390</v>
      </c>
      <c r="D64" s="18" t="s">
        <v>160</v>
      </c>
      <c r="E64" s="17" t="s">
        <v>147</v>
      </c>
      <c r="F64" s="17" t="s">
        <v>161</v>
      </c>
      <c r="G64" s="17" t="s">
        <v>391</v>
      </c>
      <c r="H64" s="17" t="str">
        <f>+'[1]Plan EstimadoAA'!B46</f>
        <v>TAR.01 Proyecto liderado por Ministerio, en etapa de factibilidad.
PTAR CHIMILA</v>
      </c>
      <c r="I64" s="17" t="s">
        <v>177</v>
      </c>
      <c r="J64" s="17" t="s">
        <v>151</v>
      </c>
      <c r="K64" s="17" t="s">
        <v>202</v>
      </c>
      <c r="L64" s="17" t="s">
        <v>392</v>
      </c>
      <c r="M64" s="17" t="s">
        <v>154</v>
      </c>
      <c r="N64" s="17">
        <f>+VLOOKUP(M64,[1]Riesgos!$A$2:$B$7,2,0)</f>
        <v>0.8</v>
      </c>
      <c r="O64" s="17" t="s">
        <v>155</v>
      </c>
      <c r="P64" s="17">
        <f>+VLOOKUP(O64,[1]Riesgos!$C$2:$D$7,2,0)</f>
        <v>0.8</v>
      </c>
      <c r="Q64" s="17">
        <f t="shared" si="0"/>
        <v>0.64000000000000012</v>
      </c>
      <c r="R64" s="17" t="str">
        <f>+IF(N64=1,[1]Riesgos!$F$6,IF(AND(N64=1,P64=1),[1]Riesgos!$F$5,IF(Q64&lt;=[1]Riesgos!$D$17,[1]Riesgos!$F$3,IF(Q64&lt;=[1]Riesgos!$E$15,[1]Riesgos!$F$4,[1]Riesgos!$F$5))))</f>
        <v xml:space="preserve">Alto </v>
      </c>
      <c r="T64" s="19" t="s">
        <v>156</v>
      </c>
      <c r="U64" s="19" t="s">
        <v>226</v>
      </c>
      <c r="V64" s="19">
        <f>+'[1]Plan EstimadoAA'!G46</f>
        <v>400000000000</v>
      </c>
      <c r="W64" s="17" t="s">
        <v>155</v>
      </c>
      <c r="X64" s="17">
        <f>+VLOOKUP(W64,[1]Riesgos!$H$2:$I$7,2,0)</f>
        <v>4</v>
      </c>
      <c r="Y64" s="16" t="str">
        <f>+IF(AND(Q64&gt;[1]Riesgos!$M$1,X64&gt;[1]Riesgos!$O$1),[1]Riesgos!$K$3,(IF(AND(Q64&lt;[1]Riesgos!$M$1,X64&gt;[1]Riesgos!$O$1),[1]Riesgos!$K$4,IF(AND(Q64&gt;[1]Riesgos!$M$1,X64&lt;[1]Riesgos!$O$1),[1]Riesgos!$K$5,IF(AND(Q64&lt;[1]Riesgos!$M$1,X64&lt;[1]Riesgos!$O$1),[1]Riesgos!$K$6,0)))))</f>
        <v>4. Estructuración</v>
      </c>
      <c r="Z64" s="16">
        <v>2024</v>
      </c>
    </row>
    <row r="65" spans="1:26" ht="70.349999999999994" hidden="1" customHeight="1" x14ac:dyDescent="0.25">
      <c r="A65" s="17" t="s">
        <v>143</v>
      </c>
      <c r="B65" s="17" t="s">
        <v>389</v>
      </c>
      <c r="C65" s="17" t="s">
        <v>393</v>
      </c>
      <c r="D65" s="18" t="s">
        <v>220</v>
      </c>
      <c r="E65" s="17" t="s">
        <v>209</v>
      </c>
      <c r="F65" s="17" t="s">
        <v>221</v>
      </c>
      <c r="G65" s="17" t="s">
        <v>394</v>
      </c>
      <c r="H65" s="17" t="str">
        <f>+'[1]Plan EstimadoAA'!B45</f>
        <v>TAR.04 Mantenimiento infraestructura sanitaria -Exracción retiro, transporte, desactivación y disposición final de lodos y reparaciónn de rejillas y compuertas en la PTAR, incluye batimetria según PSMV</v>
      </c>
      <c r="I65" s="17" t="s">
        <v>354</v>
      </c>
      <c r="J65" s="17" t="s">
        <v>214</v>
      </c>
      <c r="K65" s="17" t="s">
        <v>224</v>
      </c>
      <c r="L65" s="17" t="s">
        <v>355</v>
      </c>
      <c r="M65" s="17" t="s">
        <v>154</v>
      </c>
      <c r="N65" s="17">
        <f>+VLOOKUP(M65,[1]Riesgos!$A$2:$B$7,2,0)</f>
        <v>0.8</v>
      </c>
      <c r="O65" s="17" t="s">
        <v>155</v>
      </c>
      <c r="P65" s="17">
        <f>+VLOOKUP(O65,[1]Riesgos!$C$2:$D$7,2,0)</f>
        <v>0.8</v>
      </c>
      <c r="Q65" s="17">
        <f t="shared" si="0"/>
        <v>0.64000000000000012</v>
      </c>
      <c r="R65" s="17" t="str">
        <f>+IF(N65=1,[1]Riesgos!$F$6,IF(AND(N65=1,P65=1),[1]Riesgos!$F$5,IF(Q65&lt;=[1]Riesgos!$D$17,[1]Riesgos!$F$3,IF(Q65&lt;=[1]Riesgos!$E$15,[1]Riesgos!$F$4,[1]Riesgos!$F$5))))</f>
        <v xml:space="preserve">Alto </v>
      </c>
      <c r="T65" s="19" t="s">
        <v>156</v>
      </c>
      <c r="U65" s="19" t="s">
        <v>157</v>
      </c>
      <c r="V65" s="19">
        <f>+'[1]Plan EstimadoAA'!G45</f>
        <v>2400000000</v>
      </c>
      <c r="W65" s="17" t="s">
        <v>155</v>
      </c>
      <c r="X65" s="17">
        <f>+VLOOKUP(W65,[1]Riesgos!$H$2:$I$7,2,0)</f>
        <v>4</v>
      </c>
      <c r="Y65" s="16" t="str">
        <f>+IF(AND(Q65&gt;[1]Riesgos!$M$1,X65&gt;[1]Riesgos!$O$1),[1]Riesgos!$K$3,(IF(AND(Q65&lt;[1]Riesgos!$M$1,X65&gt;[1]Riesgos!$O$1),[1]Riesgos!$K$4,IF(AND(Q65&gt;[1]Riesgos!$M$1,X65&lt;[1]Riesgos!$O$1),[1]Riesgos!$K$5,IF(AND(Q65&lt;[1]Riesgos!$M$1,X65&lt;[1]Riesgos!$O$1),[1]Riesgos!$K$6,0)))))</f>
        <v>4. Estructuración</v>
      </c>
      <c r="Z65" s="16">
        <v>2024</v>
      </c>
    </row>
    <row r="66" spans="1:26" ht="70.349999999999994" hidden="1" customHeight="1" x14ac:dyDescent="0.25">
      <c r="A66" s="17" t="s">
        <v>143</v>
      </c>
      <c r="B66" s="17" t="s">
        <v>389</v>
      </c>
      <c r="C66" s="17" t="s">
        <v>395</v>
      </c>
      <c r="D66" s="18" t="s">
        <v>220</v>
      </c>
      <c r="E66" s="17" t="s">
        <v>209</v>
      </c>
      <c r="F66" s="17" t="s">
        <v>221</v>
      </c>
      <c r="G66" s="17" t="s">
        <v>396</v>
      </c>
      <c r="H66" s="17" t="s">
        <v>397</v>
      </c>
      <c r="I66" s="17" t="s">
        <v>354</v>
      </c>
      <c r="J66" s="17" t="s">
        <v>214</v>
      </c>
      <c r="K66" s="17" t="s">
        <v>224</v>
      </c>
      <c r="L66" s="17" t="s">
        <v>398</v>
      </c>
      <c r="M66" s="17" t="s">
        <v>154</v>
      </c>
      <c r="N66" s="17">
        <f>+VLOOKUP(M66,[1]Riesgos!$A$2:$B$7,2,0)</f>
        <v>0.8</v>
      </c>
      <c r="O66" s="17" t="s">
        <v>155</v>
      </c>
      <c r="P66" s="17">
        <f>+VLOOKUP(O66,[1]Riesgos!$C$2:$D$7,2,0)</f>
        <v>0.8</v>
      </c>
      <c r="Q66" s="17">
        <f t="shared" si="0"/>
        <v>0.64000000000000012</v>
      </c>
      <c r="R66" s="17" t="str">
        <f>+IF(N66=1,[1]Riesgos!$F$6,IF(AND(N66=1,P66=1),[1]Riesgos!$F$5,IF(Q66&lt;=[1]Riesgos!$D$17,[1]Riesgos!$F$3,IF(Q66&lt;=[1]Riesgos!$E$15,[1]Riesgos!$F$4,[1]Riesgos!$F$5))))</f>
        <v xml:space="preserve">Alto </v>
      </c>
      <c r="T66" s="19" t="s">
        <v>169</v>
      </c>
      <c r="U66" s="19" t="s">
        <v>216</v>
      </c>
      <c r="V66" s="19">
        <v>1</v>
      </c>
      <c r="W66" s="17" t="s">
        <v>158</v>
      </c>
      <c r="X66" s="17">
        <f>+VLOOKUP(W66,[1]Riesgos!$H$2:$I$7,2,0)</f>
        <v>5</v>
      </c>
      <c r="Y66" s="16" t="str">
        <f>+IF(AND(Q66&gt;[1]Riesgos!$M$1,X66&gt;[1]Riesgos!$O$1),[1]Riesgos!$K$3,(IF(AND(Q66&lt;[1]Riesgos!$M$1,X66&gt;[1]Riesgos!$O$1),[1]Riesgos!$K$4,IF(AND(Q66&gt;[1]Riesgos!$M$1,X66&lt;[1]Riesgos!$O$1),[1]Riesgos!$K$5,IF(AND(Q66&lt;[1]Riesgos!$M$1,X66&lt;[1]Riesgos!$O$1),[1]Riesgos!$K$6,0)))))</f>
        <v>2. Secundario</v>
      </c>
      <c r="Z66" s="16">
        <v>2023</v>
      </c>
    </row>
    <row r="67" spans="1:26" ht="70.349999999999994" hidden="1" customHeight="1" x14ac:dyDescent="0.25">
      <c r="A67" s="17" t="s">
        <v>143</v>
      </c>
      <c r="B67" s="17" t="s">
        <v>249</v>
      </c>
      <c r="C67" s="17" t="s">
        <v>399</v>
      </c>
      <c r="D67" s="18" t="s">
        <v>271</v>
      </c>
      <c r="E67" s="17" t="s">
        <v>209</v>
      </c>
      <c r="F67" s="17" t="s">
        <v>272</v>
      </c>
      <c r="G67" s="17" t="s">
        <v>400</v>
      </c>
      <c r="H67" s="17" t="s">
        <v>281</v>
      </c>
      <c r="I67" s="17" t="s">
        <v>275</v>
      </c>
      <c r="J67" s="17" t="s">
        <v>214</v>
      </c>
      <c r="K67" s="17" t="s">
        <v>401</v>
      </c>
      <c r="L67" s="17" t="s">
        <v>402</v>
      </c>
      <c r="M67" s="17" t="s">
        <v>154</v>
      </c>
      <c r="N67" s="17">
        <f>+VLOOKUP(M67,[1]Riesgos!$A$2:$B$7,2,0)</f>
        <v>0.8</v>
      </c>
      <c r="O67" s="17" t="s">
        <v>155</v>
      </c>
      <c r="P67" s="17">
        <f>+VLOOKUP(O67,[1]Riesgos!$C$2:$D$7,2,0)</f>
        <v>0.8</v>
      </c>
      <c r="Q67" s="17">
        <f t="shared" ref="Q67:Q69" si="1">+N67*P67</f>
        <v>0.64000000000000012</v>
      </c>
      <c r="R67" s="17" t="str">
        <f>+IF(N67=1,[1]Riesgos!$F$6,IF(AND(N67=1,P67=1),[1]Riesgos!$F$5,IF(Q67&lt;=[1]Riesgos!$D$17,[1]Riesgos!$F$3,IF(Q67&lt;=[1]Riesgos!$E$15,[1]Riesgos!$F$4,[1]Riesgos!$F$5))))</f>
        <v xml:space="preserve">Alto </v>
      </c>
      <c r="T67" s="19" t="s">
        <v>169</v>
      </c>
      <c r="U67" s="19" t="s">
        <v>278</v>
      </c>
      <c r="V67" s="19">
        <v>1</v>
      </c>
      <c r="W67" s="17" t="s">
        <v>158</v>
      </c>
      <c r="X67" s="17">
        <f>+VLOOKUP(W67,[1]Riesgos!$H$2:$I$7,2,0)</f>
        <v>5</v>
      </c>
      <c r="Y67" s="16" t="str">
        <f>+IF(AND(Q67&gt;[1]Riesgos!$M$1,X67&gt;[1]Riesgos!$O$1),[1]Riesgos!$K$3,(IF(AND(Q67&lt;[1]Riesgos!$M$1,X67&gt;[1]Riesgos!$O$1),[1]Riesgos!$K$4,IF(AND(Q67&gt;[1]Riesgos!$M$1,X67&lt;[1]Riesgos!$O$1),[1]Riesgos!$K$5,IF(AND(Q67&lt;[1]Riesgos!$M$1,X67&lt;[1]Riesgos!$O$1),[1]Riesgos!$K$6,0)))))</f>
        <v>2. Secundario</v>
      </c>
      <c r="Z67" s="16">
        <v>2023</v>
      </c>
    </row>
    <row r="68" spans="1:26" ht="70.349999999999994" hidden="1" customHeight="1" x14ac:dyDescent="0.25">
      <c r="A68" s="17" t="s">
        <v>143</v>
      </c>
      <c r="B68" s="17" t="s">
        <v>249</v>
      </c>
      <c r="C68" s="17" t="s">
        <v>403</v>
      </c>
      <c r="D68" s="18" t="s">
        <v>271</v>
      </c>
      <c r="E68" s="17" t="s">
        <v>209</v>
      </c>
      <c r="F68" s="17" t="s">
        <v>272</v>
      </c>
      <c r="G68" s="17" t="s">
        <v>404</v>
      </c>
      <c r="H68" s="17" t="s">
        <v>405</v>
      </c>
      <c r="I68" s="17" t="s">
        <v>275</v>
      </c>
      <c r="J68" s="17" t="s">
        <v>214</v>
      </c>
      <c r="K68" s="17" t="s">
        <v>276</v>
      </c>
      <c r="L68" s="17" t="s">
        <v>277</v>
      </c>
      <c r="M68" s="17" t="s">
        <v>167</v>
      </c>
      <c r="N68" s="17">
        <f>+VLOOKUP(M68,[1]Riesgos!$A$2:$B$7,2,0)</f>
        <v>0.6</v>
      </c>
      <c r="O68" s="17" t="s">
        <v>155</v>
      </c>
      <c r="P68" s="17">
        <f>+VLOOKUP(O68,[1]Riesgos!$C$2:$D$7,2,0)</f>
        <v>0.8</v>
      </c>
      <c r="Q68" s="17">
        <f t="shared" si="1"/>
        <v>0.48</v>
      </c>
      <c r="R68" s="17" t="str">
        <f>+IF(N68=1,[1]Riesgos!$F$6,IF(AND(N68=1,P68=1),[1]Riesgos!$F$5,IF(Q68&lt;=[1]Riesgos!$D$17,[1]Riesgos!$F$3,IF(Q68&lt;=[1]Riesgos!$E$15,[1]Riesgos!$F$4,[1]Riesgos!$F$5))))</f>
        <v xml:space="preserve">Alto </v>
      </c>
      <c r="T68" s="19" t="s">
        <v>169</v>
      </c>
      <c r="U68" s="19" t="s">
        <v>278</v>
      </c>
      <c r="V68" s="19">
        <v>1</v>
      </c>
      <c r="W68" s="17" t="s">
        <v>168</v>
      </c>
      <c r="X68" s="17">
        <f>+VLOOKUP(W68,[1]Riesgos!$H$2:$I$7,2,0)</f>
        <v>3</v>
      </c>
      <c r="Y68" s="16" t="str">
        <f>+IF(AND(Q68&gt;[1]Riesgos!$M$1,X68&gt;[1]Riesgos!$O$1),[1]Riesgos!$K$3,(IF(AND(Q68&lt;[1]Riesgos!$M$1,X68&gt;[1]Riesgos!$O$1),[1]Riesgos!$K$4,IF(AND(Q68&gt;[1]Riesgos!$M$1,X68&lt;[1]Riesgos!$O$1),[1]Riesgos!$K$5,IF(AND(Q68&lt;[1]Riesgos!$M$1,X68&lt;[1]Riesgos!$O$1),[1]Riesgos!$K$6,0)))))</f>
        <v>4. Estructuración</v>
      </c>
      <c r="Z68" s="16">
        <v>2025</v>
      </c>
    </row>
    <row r="69" spans="1:26" ht="70.349999999999994" hidden="1" customHeight="1" x14ac:dyDescent="0.25">
      <c r="A69" s="17" t="s">
        <v>143</v>
      </c>
      <c r="B69" s="17" t="s">
        <v>249</v>
      </c>
      <c r="C69" s="17" t="s">
        <v>406</v>
      </c>
      <c r="D69" s="18" t="s">
        <v>267</v>
      </c>
      <c r="E69" s="17" t="s">
        <v>147</v>
      </c>
      <c r="F69" s="17" t="s">
        <v>268</v>
      </c>
      <c r="G69" s="17" t="s">
        <v>407</v>
      </c>
      <c r="H69" s="17" t="s">
        <v>408</v>
      </c>
      <c r="I69" s="17" t="s">
        <v>164</v>
      </c>
      <c r="J69" s="17" t="s">
        <v>151</v>
      </c>
      <c r="K69" s="17" t="s">
        <v>165</v>
      </c>
      <c r="L69" s="17" t="s">
        <v>166</v>
      </c>
      <c r="M69" s="17" t="s">
        <v>167</v>
      </c>
      <c r="N69" s="17">
        <f>+VLOOKUP(M69,[1]Riesgos!$A$2:$B$7,2,0)</f>
        <v>0.6</v>
      </c>
      <c r="O69" s="17" t="s">
        <v>155</v>
      </c>
      <c r="P69" s="17">
        <f>+VLOOKUP(O69,[1]Riesgos!$C$2:$D$7,2,0)</f>
        <v>0.8</v>
      </c>
      <c r="Q69" s="17">
        <f t="shared" si="1"/>
        <v>0.48</v>
      </c>
      <c r="R69" s="17" t="str">
        <f>+IF(N69=1,[1]Riesgos!$F$6,IF(AND(N69=1,P69=1),[1]Riesgos!$F$5,IF(Q69&lt;=[1]Riesgos!$D$17,[1]Riesgos!$F$3,IF(Q69&lt;=[1]Riesgos!$E$15,[1]Riesgos!$F$4,[1]Riesgos!$F$5))))</f>
        <v xml:space="preserve">Alto </v>
      </c>
      <c r="T69" s="19" t="s">
        <v>169</v>
      </c>
      <c r="U69" s="19" t="s">
        <v>170</v>
      </c>
      <c r="V69" s="19">
        <v>1</v>
      </c>
      <c r="W69" s="17" t="s">
        <v>155</v>
      </c>
      <c r="X69" s="17">
        <f>+VLOOKUP(W69,[1]Riesgos!$H$2:$I$7,2,0)</f>
        <v>4</v>
      </c>
      <c r="Y69" s="16" t="str">
        <f>+IF(AND(Q69&gt;[1]Riesgos!$M$1,X69&gt;[1]Riesgos!$O$1),[1]Riesgos!$K$3,(IF(AND(Q69&lt;[1]Riesgos!$M$1,X69&gt;[1]Riesgos!$O$1),[1]Riesgos!$K$4,IF(AND(Q69&gt;[1]Riesgos!$M$1,X69&lt;[1]Riesgos!$O$1),[1]Riesgos!$K$5,IF(AND(Q69&lt;[1]Riesgos!$M$1,X69&lt;[1]Riesgos!$O$1),[1]Riesgos!$K$6,0)))))</f>
        <v>4. Estructuración</v>
      </c>
      <c r="Z69" s="16">
        <v>2024</v>
      </c>
    </row>
    <row r="70" spans="1:26" ht="70.349999999999994" hidden="1" customHeight="1" x14ac:dyDescent="0.25">
      <c r="A70" s="17" t="s">
        <v>409</v>
      </c>
      <c r="B70" s="17" t="s">
        <v>410</v>
      </c>
      <c r="C70" s="17" t="s">
        <v>411</v>
      </c>
      <c r="D70" s="18" t="s">
        <v>412</v>
      </c>
      <c r="E70" s="17" t="s">
        <v>413</v>
      </c>
      <c r="F70" s="17" t="s">
        <v>414</v>
      </c>
      <c r="G70" s="17" t="s">
        <v>415</v>
      </c>
      <c r="H70" s="17" t="s">
        <v>416</v>
      </c>
      <c r="I70" s="17" t="s">
        <v>417</v>
      </c>
      <c r="J70" s="17" t="s">
        <v>418</v>
      </c>
      <c r="K70" s="17" t="s">
        <v>419</v>
      </c>
      <c r="L70" s="17" t="s">
        <v>420</v>
      </c>
      <c r="M70" s="17" t="s">
        <v>421</v>
      </c>
      <c r="N70" s="17">
        <f>+VLOOKUP(M70,[1]Riesgos!$A$2:$B$7,2,0)</f>
        <v>1</v>
      </c>
      <c r="O70" s="17" t="s">
        <v>158</v>
      </c>
      <c r="P70" s="17">
        <f>+VLOOKUP(O70,[1]Riesgos!$C$2:$D$7,2,0)</f>
        <v>1</v>
      </c>
      <c r="Q70" s="17">
        <f>+N70*P70</f>
        <v>1</v>
      </c>
      <c r="R70" s="17" t="str">
        <f>+IF(N70=1,[1]Riesgos!$F$6,IF(AND(N70=1,P70=1),[1]Riesgos!$F$5,IF(Q70&lt;=[1]Riesgos!$D$17,[1]Riesgos!$F$3,IF(Q70&lt;=[1]Riesgos!$E$15,[1]Riesgos!$F$4,[1]Riesgos!$F$5))))</f>
        <v>Extremo</v>
      </c>
      <c r="T70" s="19" t="s">
        <v>169</v>
      </c>
      <c r="U70" s="19" t="s">
        <v>422</v>
      </c>
      <c r="V70" s="19">
        <v>1</v>
      </c>
      <c r="W70" s="17" t="s">
        <v>158</v>
      </c>
      <c r="X70" s="17">
        <f>+VLOOKUP(W70,[1]Riesgos!$H$2:$I$7,2,0)</f>
        <v>5</v>
      </c>
      <c r="Y70" s="16" t="str">
        <f>+IF(AND(Q70&gt;[1]Riesgos!$M$1,X70&gt;[1]Riesgos!$O$1),[1]Riesgos!$K$3,(IF(AND(Q70&lt;[1]Riesgos!$M$1,X70&gt;[1]Riesgos!$O$1),[1]Riesgos!$K$4,IF(AND(Q70&gt;[1]Riesgos!$M$1,X70&lt;[1]Riesgos!$O$1),[1]Riesgos!$K$5,IF(AND(Q70&lt;[1]Riesgos!$M$1,X70&lt;[1]Riesgos!$O$1),[1]Riesgos!$K$6,0)))))</f>
        <v>1. Primario</v>
      </c>
      <c r="Z70" s="16">
        <v>2023</v>
      </c>
    </row>
    <row r="71" spans="1:26" ht="70.349999999999994" hidden="1" customHeight="1" x14ac:dyDescent="0.25">
      <c r="A71" s="17" t="s">
        <v>409</v>
      </c>
      <c r="B71" s="17" t="s">
        <v>410</v>
      </c>
      <c r="C71" s="17" t="s">
        <v>423</v>
      </c>
      <c r="D71" s="18" t="s">
        <v>412</v>
      </c>
      <c r="E71" s="17" t="s">
        <v>413</v>
      </c>
      <c r="F71" s="17" t="s">
        <v>424</v>
      </c>
      <c r="G71" s="17" t="s">
        <v>425</v>
      </c>
      <c r="H71" s="17" t="s">
        <v>426</v>
      </c>
      <c r="I71" s="17" t="s">
        <v>417</v>
      </c>
      <c r="J71" s="17" t="s">
        <v>418</v>
      </c>
      <c r="K71" s="17" t="s">
        <v>419</v>
      </c>
      <c r="L71" s="17" t="s">
        <v>420</v>
      </c>
      <c r="M71" s="17" t="s">
        <v>167</v>
      </c>
      <c r="N71" s="17">
        <f>+VLOOKUP(M71,[1]Riesgos!$A$2:$B$7,2,0)</f>
        <v>0.6</v>
      </c>
      <c r="O71" s="17" t="s">
        <v>155</v>
      </c>
      <c r="P71" s="17">
        <f>+VLOOKUP(O71,[1]Riesgos!$C$2:$D$7,2,0)</f>
        <v>0.8</v>
      </c>
      <c r="Q71" s="17">
        <f t="shared" ref="Q71:Q93" si="2">+N71*P71</f>
        <v>0.48</v>
      </c>
      <c r="R71" s="17" t="str">
        <f>+IF(N71=1,[1]Riesgos!$F$6,IF(AND(N71=1,P71=1),[1]Riesgos!$F$5,IF(Q71&lt;=[1]Riesgos!$D$17,[1]Riesgos!$F$3,IF(Q71&lt;=[1]Riesgos!$E$15,[1]Riesgos!$F$4,[1]Riesgos!$F$5))))</f>
        <v xml:space="preserve">Alto </v>
      </c>
      <c r="T71" s="19" t="s">
        <v>169</v>
      </c>
      <c r="U71" s="19" t="s">
        <v>422</v>
      </c>
      <c r="V71" s="19">
        <v>1</v>
      </c>
      <c r="W71" s="17" t="s">
        <v>158</v>
      </c>
      <c r="X71" s="17">
        <f>+VLOOKUP(W71,[1]Riesgos!$H$2:$I$7,2,0)</f>
        <v>5</v>
      </c>
      <c r="Y71" s="16" t="str">
        <f>+IF(AND(Q71&gt;[1]Riesgos!$M$1,X71&gt;[1]Riesgos!$O$1),[1]Riesgos!$K$3,(IF(AND(Q71&lt;[1]Riesgos!$M$1,X71&gt;[1]Riesgos!$O$1),[1]Riesgos!$K$4,IF(AND(Q71&gt;[1]Riesgos!$M$1,X71&lt;[1]Riesgos!$O$1),[1]Riesgos!$K$5,IF(AND(Q71&lt;[1]Riesgos!$M$1,X71&lt;[1]Riesgos!$O$1),[1]Riesgos!$K$6,0)))))</f>
        <v>2. Secundario</v>
      </c>
      <c r="Z71" s="16">
        <v>2023</v>
      </c>
    </row>
    <row r="72" spans="1:26" ht="70.349999999999994" hidden="1" customHeight="1" x14ac:dyDescent="0.25">
      <c r="A72" s="17" t="s">
        <v>409</v>
      </c>
      <c r="B72" s="17" t="s">
        <v>410</v>
      </c>
      <c r="C72" s="17" t="s">
        <v>427</v>
      </c>
      <c r="D72" s="18" t="s">
        <v>428</v>
      </c>
      <c r="E72" s="17" t="s">
        <v>413</v>
      </c>
      <c r="F72" s="17" t="s">
        <v>414</v>
      </c>
      <c r="G72" s="17" t="s">
        <v>429</v>
      </c>
      <c r="H72" s="17" t="s">
        <v>430</v>
      </c>
      <c r="I72" s="17" t="s">
        <v>417</v>
      </c>
      <c r="J72" s="17" t="s">
        <v>418</v>
      </c>
      <c r="K72" s="17" t="s">
        <v>419</v>
      </c>
      <c r="L72" s="17" t="s">
        <v>420</v>
      </c>
      <c r="M72" s="17" t="s">
        <v>421</v>
      </c>
      <c r="N72" s="17">
        <f>+VLOOKUP(M72,[1]Riesgos!$A$2:$B$7,2,0)</f>
        <v>1</v>
      </c>
      <c r="O72" s="17" t="s">
        <v>155</v>
      </c>
      <c r="P72" s="17">
        <f>+VLOOKUP(O72,[1]Riesgos!$C$2:$D$7,2,0)</f>
        <v>0.8</v>
      </c>
      <c r="Q72" s="17">
        <f t="shared" si="2"/>
        <v>0.8</v>
      </c>
      <c r="R72" s="17" t="str">
        <f>+IF(N72=1,[1]Riesgos!$F$6,IF(AND(N72=1,P72=1),[1]Riesgos!$F$5,IF(Q72&lt;=[1]Riesgos!$D$17,[1]Riesgos!$F$3,IF(Q72&lt;=[1]Riesgos!$E$15,[1]Riesgos!$F$4,[1]Riesgos!$F$5))))</f>
        <v>Extremo</v>
      </c>
      <c r="T72" s="19" t="s">
        <v>169</v>
      </c>
      <c r="U72" s="19" t="s">
        <v>422</v>
      </c>
      <c r="V72" s="19">
        <v>1</v>
      </c>
      <c r="W72" s="17" t="s">
        <v>158</v>
      </c>
      <c r="X72" s="17">
        <f>+VLOOKUP(W72,[1]Riesgos!$H$2:$I$7,2,0)</f>
        <v>5</v>
      </c>
      <c r="Y72" s="16" t="str">
        <f>+IF(AND(Q72&gt;[1]Riesgos!$M$1,X72&gt;[1]Riesgos!$O$1),[1]Riesgos!$K$3,(IF(AND(Q72&lt;[1]Riesgos!$M$1,X72&gt;[1]Riesgos!$O$1),[1]Riesgos!$K$4,IF(AND(Q72&gt;[1]Riesgos!$M$1,X72&lt;[1]Riesgos!$O$1),[1]Riesgos!$K$5,IF(AND(Q72&lt;[1]Riesgos!$M$1,X72&lt;[1]Riesgos!$O$1),[1]Riesgos!$K$6,0)))))</f>
        <v>1. Primario</v>
      </c>
      <c r="Z72" s="16">
        <v>2023</v>
      </c>
    </row>
    <row r="73" spans="1:26" ht="70.349999999999994" hidden="1" customHeight="1" x14ac:dyDescent="0.25">
      <c r="A73" s="17" t="s">
        <v>409</v>
      </c>
      <c r="B73" s="17" t="s">
        <v>410</v>
      </c>
      <c r="C73" s="17" t="s">
        <v>431</v>
      </c>
      <c r="D73" s="18" t="s">
        <v>412</v>
      </c>
      <c r="E73" s="17" t="s">
        <v>413</v>
      </c>
      <c r="F73" s="17" t="s">
        <v>424</v>
      </c>
      <c r="G73" s="17" t="s">
        <v>432</v>
      </c>
      <c r="H73" s="17" t="s">
        <v>433</v>
      </c>
      <c r="I73" s="17" t="s">
        <v>417</v>
      </c>
      <c r="J73" s="17" t="s">
        <v>418</v>
      </c>
      <c r="K73" s="17" t="s">
        <v>419</v>
      </c>
      <c r="L73" s="17" t="s">
        <v>420</v>
      </c>
      <c r="M73" s="17" t="s">
        <v>421</v>
      </c>
      <c r="N73" s="17">
        <f>+VLOOKUP(M73,[1]Riesgos!$A$2:$B$7,2,0)</f>
        <v>1</v>
      </c>
      <c r="O73" s="17" t="s">
        <v>158</v>
      </c>
      <c r="P73" s="17">
        <f>+VLOOKUP(O73,[1]Riesgos!$C$2:$D$7,2,0)</f>
        <v>1</v>
      </c>
      <c r="Q73" s="17">
        <f t="shared" si="2"/>
        <v>1</v>
      </c>
      <c r="R73" s="17" t="str">
        <f>+IF(N73=1,[1]Riesgos!$F$6,IF(AND(N73=1,P73=1),[1]Riesgos!$F$5,IF(Q73&lt;=[1]Riesgos!$D$17,[1]Riesgos!$F$3,IF(Q73&lt;=[1]Riesgos!$E$15,[1]Riesgos!$F$4,[1]Riesgos!$F$5))))</f>
        <v>Extremo</v>
      </c>
      <c r="T73" s="19" t="s">
        <v>156</v>
      </c>
      <c r="U73" s="19" t="s">
        <v>157</v>
      </c>
      <c r="V73" s="19">
        <v>1</v>
      </c>
      <c r="W73" s="17" t="s">
        <v>158</v>
      </c>
      <c r="X73" s="17">
        <f>+VLOOKUP(W73,[1]Riesgos!$H$2:$I$7,2,0)</f>
        <v>5</v>
      </c>
      <c r="Y73" s="16" t="str">
        <f>+IF(AND(Q73&gt;[1]Riesgos!$M$1,X73&gt;[1]Riesgos!$O$1),[1]Riesgos!$K$3,(IF(AND(Q73&lt;[1]Riesgos!$M$1,X73&gt;[1]Riesgos!$O$1),[1]Riesgos!$K$4,IF(AND(Q73&gt;[1]Riesgos!$M$1,X73&lt;[1]Riesgos!$O$1),[1]Riesgos!$K$5,IF(AND(Q73&lt;[1]Riesgos!$M$1,X73&lt;[1]Riesgos!$O$1),[1]Riesgos!$K$6,0)))))</f>
        <v>1. Primario</v>
      </c>
      <c r="Z73" s="16">
        <v>2023</v>
      </c>
    </row>
    <row r="74" spans="1:26" ht="70.349999999999994" hidden="1" customHeight="1" x14ac:dyDescent="0.25">
      <c r="A74" s="17" t="s">
        <v>409</v>
      </c>
      <c r="B74" s="17" t="s">
        <v>410</v>
      </c>
      <c r="C74" s="17" t="s">
        <v>434</v>
      </c>
      <c r="D74" s="18" t="s">
        <v>412</v>
      </c>
      <c r="E74" s="17" t="s">
        <v>413</v>
      </c>
      <c r="F74" s="17" t="s">
        <v>424</v>
      </c>
      <c r="G74" s="17" t="s">
        <v>432</v>
      </c>
      <c r="H74" s="17" t="s">
        <v>435</v>
      </c>
      <c r="I74" s="17" t="s">
        <v>417</v>
      </c>
      <c r="J74" s="17" t="s">
        <v>418</v>
      </c>
      <c r="K74" s="17" t="s">
        <v>419</v>
      </c>
      <c r="L74" s="17" t="s">
        <v>420</v>
      </c>
      <c r="M74" s="17" t="s">
        <v>421</v>
      </c>
      <c r="N74" s="17">
        <f>+VLOOKUP(M74,[1]Riesgos!$A$2:$B$7,2,0)</f>
        <v>1</v>
      </c>
      <c r="O74" s="17" t="s">
        <v>158</v>
      </c>
      <c r="P74" s="17">
        <f>+VLOOKUP(O74,[1]Riesgos!$C$2:$D$7,2,0)</f>
        <v>1</v>
      </c>
      <c r="Q74" s="17">
        <f t="shared" si="2"/>
        <v>1</v>
      </c>
      <c r="R74" s="17" t="str">
        <f>+IF(N74=1,[1]Riesgos!$F$6,IF(AND(N74=1,P74=1),[1]Riesgos!$F$5,IF(Q74&lt;=[1]Riesgos!$D$17,[1]Riesgos!$F$3,IF(Q74&lt;=[1]Riesgos!$E$15,[1]Riesgos!$F$4,[1]Riesgos!$F$5))))</f>
        <v>Extremo</v>
      </c>
      <c r="T74" s="19" t="s">
        <v>169</v>
      </c>
      <c r="U74" s="19" t="s">
        <v>422</v>
      </c>
      <c r="V74" s="19">
        <v>1</v>
      </c>
      <c r="W74" s="17" t="s">
        <v>158</v>
      </c>
      <c r="X74" s="17">
        <f>+VLOOKUP(W74,[1]Riesgos!$H$2:$I$7,2,0)</f>
        <v>5</v>
      </c>
      <c r="Y74" s="16" t="str">
        <f>+IF(AND(Q74&gt;[1]Riesgos!$M$1,X74&gt;[1]Riesgos!$O$1),[1]Riesgos!$K$3,(IF(AND(Q74&lt;[1]Riesgos!$M$1,X74&gt;[1]Riesgos!$O$1),[1]Riesgos!$K$4,IF(AND(Q74&gt;[1]Riesgos!$M$1,X74&lt;[1]Riesgos!$O$1),[1]Riesgos!$K$5,IF(AND(Q74&lt;[1]Riesgos!$M$1,X74&lt;[1]Riesgos!$O$1),[1]Riesgos!$K$6,0)))))</f>
        <v>1. Primario</v>
      </c>
      <c r="Z74" s="16">
        <v>2023</v>
      </c>
    </row>
    <row r="75" spans="1:26" ht="70.349999999999994" hidden="1" customHeight="1" x14ac:dyDescent="0.25">
      <c r="A75" s="17" t="s">
        <v>409</v>
      </c>
      <c r="B75" s="17" t="s">
        <v>410</v>
      </c>
      <c r="C75" s="17" t="s">
        <v>436</v>
      </c>
      <c r="D75" s="18" t="s">
        <v>428</v>
      </c>
      <c r="E75" s="17" t="s">
        <v>413</v>
      </c>
      <c r="F75" s="17" t="s">
        <v>414</v>
      </c>
      <c r="G75" s="17" t="s">
        <v>429</v>
      </c>
      <c r="H75" s="17" t="s">
        <v>437</v>
      </c>
      <c r="I75" s="17" t="s">
        <v>417</v>
      </c>
      <c r="J75" s="17" t="s">
        <v>418</v>
      </c>
      <c r="K75" s="17" t="s">
        <v>419</v>
      </c>
      <c r="L75" s="17" t="s">
        <v>420</v>
      </c>
      <c r="M75" s="17" t="s">
        <v>154</v>
      </c>
      <c r="N75" s="17">
        <f>+VLOOKUP(M75,[1]Riesgos!$A$2:$B$7,2,0)</f>
        <v>0.8</v>
      </c>
      <c r="O75" s="17" t="s">
        <v>155</v>
      </c>
      <c r="P75" s="17">
        <f>+VLOOKUP(O75,[1]Riesgos!$C$2:$D$7,2,0)</f>
        <v>0.8</v>
      </c>
      <c r="Q75" s="17">
        <f t="shared" si="2"/>
        <v>0.64000000000000012</v>
      </c>
      <c r="R75" s="17" t="str">
        <f>+IF(N75=1,[1]Riesgos!$F$6,IF(AND(N75=1,P75=1),[1]Riesgos!$F$5,IF(Q75&lt;=[1]Riesgos!$D$17,[1]Riesgos!$F$3,IF(Q75&lt;=[1]Riesgos!$E$15,[1]Riesgos!$F$4,[1]Riesgos!$F$5))))</f>
        <v xml:space="preserve">Alto </v>
      </c>
      <c r="T75" s="19" t="s">
        <v>169</v>
      </c>
      <c r="U75" s="19" t="s">
        <v>422</v>
      </c>
      <c r="V75" s="19">
        <v>1</v>
      </c>
      <c r="W75" s="17" t="s">
        <v>158</v>
      </c>
      <c r="X75" s="17">
        <f>+VLOOKUP(W75,[1]Riesgos!$H$2:$I$7,2,0)</f>
        <v>5</v>
      </c>
      <c r="Y75" s="16" t="str">
        <f>+IF(AND(Q75&gt;[1]Riesgos!$M$1,X75&gt;[1]Riesgos!$O$1),[1]Riesgos!$K$3,(IF(AND(Q75&lt;[1]Riesgos!$M$1,X75&gt;[1]Riesgos!$O$1),[1]Riesgos!$K$4,IF(AND(Q75&gt;[1]Riesgos!$M$1,X75&lt;[1]Riesgos!$O$1),[1]Riesgos!$K$5,IF(AND(Q75&lt;[1]Riesgos!$M$1,X75&lt;[1]Riesgos!$O$1),[1]Riesgos!$K$6,0)))))</f>
        <v>2. Secundario</v>
      </c>
      <c r="Z75" s="16">
        <v>2023</v>
      </c>
    </row>
    <row r="76" spans="1:26" ht="70.349999999999994" hidden="1" customHeight="1" x14ac:dyDescent="0.25">
      <c r="A76" s="17" t="s">
        <v>409</v>
      </c>
      <c r="B76" s="17" t="s">
        <v>410</v>
      </c>
      <c r="C76" s="17" t="s">
        <v>438</v>
      </c>
      <c r="D76" s="18" t="s">
        <v>439</v>
      </c>
      <c r="E76" s="17" t="s">
        <v>413</v>
      </c>
      <c r="F76" s="17" t="s">
        <v>414</v>
      </c>
      <c r="G76" s="17" t="s">
        <v>440</v>
      </c>
      <c r="H76" s="17" t="s">
        <v>441</v>
      </c>
      <c r="I76" s="17" t="s">
        <v>417</v>
      </c>
      <c r="J76" s="17" t="s">
        <v>418</v>
      </c>
      <c r="K76" s="17" t="s">
        <v>442</v>
      </c>
      <c r="L76" s="17" t="s">
        <v>443</v>
      </c>
      <c r="M76" s="17" t="s">
        <v>421</v>
      </c>
      <c r="N76" s="17">
        <f>+VLOOKUP(M76,[1]Riesgos!$A$2:$B$7,2,0)</f>
        <v>1</v>
      </c>
      <c r="O76" s="17" t="s">
        <v>158</v>
      </c>
      <c r="P76" s="17">
        <f>+VLOOKUP(O76,[1]Riesgos!$C$2:$D$7,2,0)</f>
        <v>1</v>
      </c>
      <c r="Q76" s="17">
        <f t="shared" si="2"/>
        <v>1</v>
      </c>
      <c r="R76" s="17" t="str">
        <f>+IF(N76=1,[1]Riesgos!$F$6,IF(AND(N76=1,P76=1),[1]Riesgos!$F$5,IF(Q76&lt;=[1]Riesgos!$D$17,[1]Riesgos!$F$3,IF(Q76&lt;=[1]Riesgos!$E$15,[1]Riesgos!$F$4,[1]Riesgos!$F$5))))</f>
        <v>Extremo</v>
      </c>
      <c r="T76" s="19" t="s">
        <v>444</v>
      </c>
      <c r="U76" s="19" t="s">
        <v>444</v>
      </c>
      <c r="V76" s="21">
        <f>1422000000+1993000000+840000000</f>
        <v>4255000000</v>
      </c>
      <c r="W76" s="17" t="s">
        <v>158</v>
      </c>
      <c r="X76" s="17">
        <f>+VLOOKUP(W76,[1]Riesgos!$H$2:$I$7,2,0)</f>
        <v>5</v>
      </c>
      <c r="Y76" s="16" t="str">
        <f>+IF(AND(Q76&gt;[1]Riesgos!$M$1,X76&gt;[1]Riesgos!$O$1),[1]Riesgos!$K$3,(IF(AND(Q76&lt;[1]Riesgos!$M$1,X76&gt;[1]Riesgos!$O$1),[1]Riesgos!$K$4,IF(AND(Q76&gt;[1]Riesgos!$M$1,X76&lt;[1]Riesgos!$O$1),[1]Riesgos!$K$5,IF(AND(Q76&lt;[1]Riesgos!$M$1,X76&lt;[1]Riesgos!$O$1),[1]Riesgos!$K$6,0)))))</f>
        <v>1. Primario</v>
      </c>
      <c r="Z76" s="16">
        <v>2023</v>
      </c>
    </row>
    <row r="77" spans="1:26" ht="70.349999999999994" hidden="1" customHeight="1" x14ac:dyDescent="0.25">
      <c r="A77" s="17" t="s">
        <v>409</v>
      </c>
      <c r="B77" s="17" t="s">
        <v>410</v>
      </c>
      <c r="C77" s="17" t="s">
        <v>445</v>
      </c>
      <c r="D77" s="18" t="s">
        <v>439</v>
      </c>
      <c r="E77" s="17" t="s">
        <v>413</v>
      </c>
      <c r="F77" s="17" t="s">
        <v>414</v>
      </c>
      <c r="G77" s="17" t="s">
        <v>446</v>
      </c>
      <c r="H77" s="17" t="s">
        <v>447</v>
      </c>
      <c r="I77" s="17" t="s">
        <v>417</v>
      </c>
      <c r="J77" s="17" t="s">
        <v>418</v>
      </c>
      <c r="K77" s="17" t="s">
        <v>442</v>
      </c>
      <c r="L77" s="17" t="s">
        <v>443</v>
      </c>
      <c r="M77" s="17" t="s">
        <v>421</v>
      </c>
      <c r="N77" s="17">
        <f>+VLOOKUP(M77,[1]Riesgos!$A$2:$B$7,2,0)</f>
        <v>1</v>
      </c>
      <c r="O77" s="17" t="s">
        <v>158</v>
      </c>
      <c r="P77" s="17">
        <f>+VLOOKUP(O77,[1]Riesgos!$C$2:$D$7,2,0)</f>
        <v>1</v>
      </c>
      <c r="Q77" s="17">
        <f t="shared" si="2"/>
        <v>1</v>
      </c>
      <c r="R77" s="17" t="str">
        <f>+IF(N77=1,[1]Riesgos!$F$6,IF(AND(N77=1,P77=1),[1]Riesgos!$F$5,IF(Q77&lt;=[1]Riesgos!$D$17,[1]Riesgos!$F$3,IF(Q77&lt;=[1]Riesgos!$E$15,[1]Riesgos!$F$4,[1]Riesgos!$F$5))))</f>
        <v>Extremo</v>
      </c>
      <c r="T77" s="19" t="s">
        <v>444</v>
      </c>
      <c r="U77" s="19" t="s">
        <v>444</v>
      </c>
      <c r="V77" s="21">
        <f>1012429445+16693641</f>
        <v>1029123086</v>
      </c>
      <c r="W77" s="17" t="s">
        <v>158</v>
      </c>
      <c r="X77" s="17">
        <f>+VLOOKUP(W77,[1]Riesgos!$H$2:$I$7,2,0)</f>
        <v>5</v>
      </c>
      <c r="Y77" s="16" t="str">
        <f>+IF(AND(Q77&gt;[1]Riesgos!$M$1,X77&gt;[1]Riesgos!$O$1),[1]Riesgos!$K$3,(IF(AND(Q77&lt;[1]Riesgos!$M$1,X77&gt;[1]Riesgos!$O$1),[1]Riesgos!$K$4,IF(AND(Q77&gt;[1]Riesgos!$M$1,X77&lt;[1]Riesgos!$O$1),[1]Riesgos!$K$5,IF(AND(Q77&lt;[1]Riesgos!$M$1,X77&lt;[1]Riesgos!$O$1),[1]Riesgos!$K$6,0)))))</f>
        <v>1. Primario</v>
      </c>
      <c r="Z77" s="16">
        <v>2023</v>
      </c>
    </row>
    <row r="78" spans="1:26" ht="70.349999999999994" hidden="1" customHeight="1" x14ac:dyDescent="0.25">
      <c r="A78" s="17" t="s">
        <v>409</v>
      </c>
      <c r="B78" s="17" t="s">
        <v>410</v>
      </c>
      <c r="C78" s="17" t="s">
        <v>448</v>
      </c>
      <c r="D78" s="18" t="s">
        <v>449</v>
      </c>
      <c r="E78" s="17" t="s">
        <v>413</v>
      </c>
      <c r="F78" s="17" t="s">
        <v>450</v>
      </c>
      <c r="G78" s="17" t="s">
        <v>451</v>
      </c>
      <c r="H78" s="17" t="s">
        <v>452</v>
      </c>
      <c r="I78" s="17" t="s">
        <v>417</v>
      </c>
      <c r="J78" s="17" t="s">
        <v>418</v>
      </c>
      <c r="K78" s="17" t="s">
        <v>442</v>
      </c>
      <c r="L78" s="17" t="s">
        <v>453</v>
      </c>
      <c r="M78" s="17" t="s">
        <v>421</v>
      </c>
      <c r="N78" s="17">
        <f>+VLOOKUP(M78,[1]Riesgos!$A$2:$B$7,2,0)</f>
        <v>1</v>
      </c>
      <c r="O78" s="17" t="s">
        <v>158</v>
      </c>
      <c r="P78" s="17">
        <f>+VLOOKUP(O78,[1]Riesgos!$C$2:$D$7,2,0)</f>
        <v>1</v>
      </c>
      <c r="Q78" s="17">
        <f t="shared" si="2"/>
        <v>1</v>
      </c>
      <c r="R78" s="17" t="str">
        <f>+IF(N78=1,[1]Riesgos!$F$6,IF(AND(N78=1,P78=1),[1]Riesgos!$F$5,IF(Q78&lt;=[1]Riesgos!$D$17,[1]Riesgos!$F$3,IF(Q78&lt;=[1]Riesgos!$E$15,[1]Riesgos!$F$4,[1]Riesgos!$F$5))))</f>
        <v>Extremo</v>
      </c>
      <c r="T78" s="19" t="s">
        <v>156</v>
      </c>
      <c r="U78" s="19" t="s">
        <v>157</v>
      </c>
      <c r="V78" s="19">
        <v>1</v>
      </c>
      <c r="W78" s="17" t="s">
        <v>158</v>
      </c>
      <c r="X78" s="17">
        <f>+VLOOKUP(W78,[1]Riesgos!$H$2:$I$7,2,0)</f>
        <v>5</v>
      </c>
      <c r="Y78" s="16" t="str">
        <f>+IF(AND(Q78&gt;[1]Riesgos!$M$1,X78&gt;[1]Riesgos!$O$1),[1]Riesgos!$K$3,(IF(AND(Q78&lt;[1]Riesgos!$M$1,X78&gt;[1]Riesgos!$O$1),[1]Riesgos!$K$4,IF(AND(Q78&gt;[1]Riesgos!$M$1,X78&lt;[1]Riesgos!$O$1),[1]Riesgos!$K$5,IF(AND(Q78&lt;[1]Riesgos!$M$1,X78&lt;[1]Riesgos!$O$1),[1]Riesgos!$K$6,0)))))</f>
        <v>1. Primario</v>
      </c>
      <c r="Z78" s="16">
        <v>2023</v>
      </c>
    </row>
    <row r="79" spans="1:26" ht="70.349999999999994" hidden="1" customHeight="1" x14ac:dyDescent="0.25">
      <c r="A79" s="17" t="s">
        <v>409</v>
      </c>
      <c r="B79" s="17" t="s">
        <v>410</v>
      </c>
      <c r="C79" s="17" t="s">
        <v>454</v>
      </c>
      <c r="D79" s="18" t="s">
        <v>449</v>
      </c>
      <c r="E79" s="17" t="s">
        <v>413</v>
      </c>
      <c r="F79" s="17" t="s">
        <v>450</v>
      </c>
      <c r="G79" s="17" t="s">
        <v>455</v>
      </c>
      <c r="H79" s="17" t="s">
        <v>456</v>
      </c>
      <c r="I79" s="17" t="s">
        <v>417</v>
      </c>
      <c r="J79" s="17" t="s">
        <v>418</v>
      </c>
      <c r="K79" s="17" t="s">
        <v>442</v>
      </c>
      <c r="L79" s="17" t="s">
        <v>453</v>
      </c>
      <c r="M79" s="17" t="s">
        <v>421</v>
      </c>
      <c r="N79" s="17">
        <f>+VLOOKUP(M79,[1]Riesgos!$A$2:$B$7,2,0)</f>
        <v>1</v>
      </c>
      <c r="O79" s="17" t="s">
        <v>158</v>
      </c>
      <c r="P79" s="17">
        <f>+VLOOKUP(O79,[1]Riesgos!$C$2:$D$7,2,0)</f>
        <v>1</v>
      </c>
      <c r="Q79" s="17">
        <f t="shared" si="2"/>
        <v>1</v>
      </c>
      <c r="R79" s="17" t="str">
        <f>+IF(N79=1,[1]Riesgos!$F$6,IF(AND(N79=1,P79=1),[1]Riesgos!$F$5,IF(Q79&lt;=[1]Riesgos!$D$17,[1]Riesgos!$F$3,IF(Q79&lt;=[1]Riesgos!$E$15,[1]Riesgos!$F$4,[1]Riesgos!$F$5))))</f>
        <v>Extremo</v>
      </c>
      <c r="T79" s="19" t="s">
        <v>444</v>
      </c>
      <c r="U79" s="19" t="s">
        <v>444</v>
      </c>
      <c r="V79" s="19">
        <v>13561616230</v>
      </c>
      <c r="W79" s="17" t="s">
        <v>158</v>
      </c>
      <c r="X79" s="17">
        <f>+VLOOKUP(W79,[1]Riesgos!$H$2:$I$7,2,0)</f>
        <v>5</v>
      </c>
      <c r="Y79" s="16" t="str">
        <f>+IF(AND(Q79&gt;[1]Riesgos!$M$1,X79&gt;[1]Riesgos!$O$1),[1]Riesgos!$K$3,(IF(AND(Q79&lt;[1]Riesgos!$M$1,X79&gt;[1]Riesgos!$O$1),[1]Riesgos!$K$4,IF(AND(Q79&gt;[1]Riesgos!$M$1,X79&lt;[1]Riesgos!$O$1),[1]Riesgos!$K$5,IF(AND(Q79&lt;[1]Riesgos!$M$1,X79&lt;[1]Riesgos!$O$1),[1]Riesgos!$K$6,0)))))</f>
        <v>1. Primario</v>
      </c>
      <c r="Z79" s="16">
        <v>2023</v>
      </c>
    </row>
    <row r="80" spans="1:26" ht="70.349999999999994" hidden="1" customHeight="1" x14ac:dyDescent="0.25">
      <c r="A80" s="17" t="s">
        <v>409</v>
      </c>
      <c r="B80" s="17" t="s">
        <v>457</v>
      </c>
      <c r="C80" s="17" t="s">
        <v>458</v>
      </c>
      <c r="D80" s="18" t="s">
        <v>459</v>
      </c>
      <c r="E80" s="17" t="s">
        <v>460</v>
      </c>
      <c r="F80" s="17" t="s">
        <v>450</v>
      </c>
      <c r="G80" s="17" t="s">
        <v>461</v>
      </c>
      <c r="H80" s="17" t="s">
        <v>462</v>
      </c>
      <c r="I80" s="17" t="s">
        <v>463</v>
      </c>
      <c r="J80" s="17" t="s">
        <v>464</v>
      </c>
      <c r="K80" s="17" t="s">
        <v>465</v>
      </c>
      <c r="L80" s="17" t="s">
        <v>466</v>
      </c>
      <c r="M80" s="17" t="s">
        <v>154</v>
      </c>
      <c r="N80" s="17">
        <f>+VLOOKUP(M80,[1]Riesgos!$A$2:$B$7,2,0)</f>
        <v>0.8</v>
      </c>
      <c r="O80" s="17" t="s">
        <v>155</v>
      </c>
      <c r="P80" s="17">
        <f>+VLOOKUP(O80,[1]Riesgos!$C$2:$D$7,2,0)</f>
        <v>0.8</v>
      </c>
      <c r="Q80" s="17">
        <f t="shared" si="2"/>
        <v>0.64000000000000012</v>
      </c>
      <c r="R80" s="17" t="str">
        <f>+IF(N80=1,[1]Riesgos!$F$6,IF(AND(N80=1,P80=1),[1]Riesgos!$F$5,IF(Q80&lt;=[1]Riesgos!$D$17,[1]Riesgos!$F$3,IF(Q80&lt;=[1]Riesgos!$E$15,[1]Riesgos!$F$4,[1]Riesgos!$F$5))))</f>
        <v xml:space="preserve">Alto </v>
      </c>
      <c r="T80" s="19" t="s">
        <v>156</v>
      </c>
      <c r="U80" s="19" t="s">
        <v>157</v>
      </c>
      <c r="V80" s="19">
        <v>1</v>
      </c>
      <c r="W80" s="17" t="s">
        <v>158</v>
      </c>
      <c r="X80" s="17">
        <f>+VLOOKUP(W80,[1]Riesgos!$H$2:$I$7,2,0)</f>
        <v>5</v>
      </c>
      <c r="Y80" s="16" t="str">
        <f>+IF(AND(Q80&gt;[1]Riesgos!$M$1,X80&gt;[1]Riesgos!$O$1),[1]Riesgos!$K$3,(IF(AND(Q80&lt;[1]Riesgos!$M$1,X80&gt;[1]Riesgos!$O$1),[1]Riesgos!$K$4,IF(AND(Q80&gt;[1]Riesgos!$M$1,X80&lt;[1]Riesgos!$O$1),[1]Riesgos!$K$5,IF(AND(Q80&lt;[1]Riesgos!$M$1,X80&lt;[1]Riesgos!$O$1),[1]Riesgos!$K$6,0)))))</f>
        <v>2. Secundario</v>
      </c>
      <c r="Z80" s="16">
        <v>2023</v>
      </c>
    </row>
    <row r="81" spans="1:26" ht="70.349999999999994" hidden="1" customHeight="1" x14ac:dyDescent="0.25">
      <c r="A81" s="17" t="s">
        <v>409</v>
      </c>
      <c r="B81" s="17" t="s">
        <v>457</v>
      </c>
      <c r="C81" s="17" t="s">
        <v>467</v>
      </c>
      <c r="D81" s="18" t="s">
        <v>468</v>
      </c>
      <c r="E81" s="17" t="s">
        <v>460</v>
      </c>
      <c r="F81" s="17" t="s">
        <v>450</v>
      </c>
      <c r="G81" s="17" t="s">
        <v>469</v>
      </c>
      <c r="H81" s="17" t="s">
        <v>470</v>
      </c>
      <c r="I81" s="17" t="s">
        <v>463</v>
      </c>
      <c r="J81" s="17" t="s">
        <v>464</v>
      </c>
      <c r="K81" s="17" t="s">
        <v>465</v>
      </c>
      <c r="L81" s="17" t="s">
        <v>471</v>
      </c>
      <c r="M81" s="17" t="s">
        <v>154</v>
      </c>
      <c r="N81" s="17">
        <f>+VLOOKUP(M81,[1]Riesgos!$A$2:$B$7,2,0)</f>
        <v>0.8</v>
      </c>
      <c r="O81" s="17" t="s">
        <v>155</v>
      </c>
      <c r="P81" s="17">
        <f>+VLOOKUP(O81,[1]Riesgos!$C$2:$D$7,2,0)</f>
        <v>0.8</v>
      </c>
      <c r="Q81" s="17">
        <f t="shared" si="2"/>
        <v>0.64000000000000012</v>
      </c>
      <c r="R81" s="17" t="str">
        <f>+IF(N81=1,[1]Riesgos!$F$6,IF(AND(N81=1,P81=1),[1]Riesgos!$F$5,IF(Q81&lt;=[1]Riesgos!$D$17,[1]Riesgos!$F$3,IF(Q81&lt;=[1]Riesgos!$E$15,[1]Riesgos!$F$4,[1]Riesgos!$F$5))))</f>
        <v xml:space="preserve">Alto </v>
      </c>
      <c r="T81" s="19" t="s">
        <v>169</v>
      </c>
      <c r="U81" s="19" t="s">
        <v>216</v>
      </c>
      <c r="V81" s="19">
        <v>1</v>
      </c>
      <c r="W81" s="17" t="s">
        <v>158</v>
      </c>
      <c r="X81" s="17">
        <f>+VLOOKUP(W81,[1]Riesgos!$H$2:$I$7,2,0)</f>
        <v>5</v>
      </c>
      <c r="Y81" s="16" t="str">
        <f>+IF(AND(Q81&gt;[1]Riesgos!$M$1,X81&gt;[1]Riesgos!$O$1),[1]Riesgos!$K$3,(IF(AND(Q81&lt;[1]Riesgos!$M$1,X81&gt;[1]Riesgos!$O$1),[1]Riesgos!$K$4,IF(AND(Q81&gt;[1]Riesgos!$M$1,X81&lt;[1]Riesgos!$O$1),[1]Riesgos!$K$5,IF(AND(Q81&lt;[1]Riesgos!$M$1,X81&lt;[1]Riesgos!$O$1),[1]Riesgos!$K$6,0)))))</f>
        <v>2. Secundario</v>
      </c>
      <c r="Z81" s="16">
        <v>2023</v>
      </c>
    </row>
    <row r="82" spans="1:26" ht="70.349999999999994" hidden="1" customHeight="1" x14ac:dyDescent="0.25">
      <c r="A82" s="17" t="s">
        <v>409</v>
      </c>
      <c r="B82" s="17" t="s">
        <v>457</v>
      </c>
      <c r="C82" s="17" t="s">
        <v>472</v>
      </c>
      <c r="D82" s="18" t="s">
        <v>468</v>
      </c>
      <c r="E82" s="17" t="s">
        <v>460</v>
      </c>
      <c r="F82" s="17" t="s">
        <v>450</v>
      </c>
      <c r="G82" s="17" t="s">
        <v>469</v>
      </c>
      <c r="H82" s="17" t="s">
        <v>473</v>
      </c>
      <c r="I82" s="17" t="s">
        <v>463</v>
      </c>
      <c r="J82" s="17" t="s">
        <v>464</v>
      </c>
      <c r="K82" s="17" t="s">
        <v>465</v>
      </c>
      <c r="L82" s="17" t="s">
        <v>474</v>
      </c>
      <c r="M82" s="17" t="s">
        <v>154</v>
      </c>
      <c r="N82" s="17">
        <f>+VLOOKUP(M82,[1]Riesgos!$A$2:$B$7,2,0)</f>
        <v>0.8</v>
      </c>
      <c r="O82" s="17" t="s">
        <v>155</v>
      </c>
      <c r="P82" s="17">
        <f>+VLOOKUP(O82,[1]Riesgos!$C$2:$D$7,2,0)</f>
        <v>0.8</v>
      </c>
      <c r="Q82" s="17">
        <f t="shared" si="2"/>
        <v>0.64000000000000012</v>
      </c>
      <c r="R82" s="17" t="str">
        <f>+IF(N82=1,[1]Riesgos!$F$6,IF(AND(N82=1,P82=1),[1]Riesgos!$F$5,IF(Q82&lt;=[1]Riesgos!$D$17,[1]Riesgos!$F$3,IF(Q82&lt;=[1]Riesgos!$E$15,[1]Riesgos!$F$4,[1]Riesgos!$F$5))))</f>
        <v xml:space="preserve">Alto </v>
      </c>
      <c r="T82" s="19" t="s">
        <v>169</v>
      </c>
      <c r="U82" s="19" t="s">
        <v>216</v>
      </c>
      <c r="V82" s="19">
        <v>1</v>
      </c>
      <c r="W82" s="17" t="s">
        <v>158</v>
      </c>
      <c r="X82" s="17">
        <f>+VLOOKUP(W82,[1]Riesgos!$H$2:$I$7,2,0)</f>
        <v>5</v>
      </c>
      <c r="Y82" s="16" t="str">
        <f>+IF(AND(Q82&gt;[1]Riesgos!$M$1,X82&gt;[1]Riesgos!$O$1),[1]Riesgos!$K$3,(IF(AND(Q82&lt;[1]Riesgos!$M$1,X82&gt;[1]Riesgos!$O$1),[1]Riesgos!$K$4,IF(AND(Q82&gt;[1]Riesgos!$M$1,X82&lt;[1]Riesgos!$O$1),[1]Riesgos!$K$5,IF(AND(Q82&lt;[1]Riesgos!$M$1,X82&lt;[1]Riesgos!$O$1),[1]Riesgos!$K$6,0)))))</f>
        <v>2. Secundario</v>
      </c>
      <c r="Z82" s="16">
        <v>2023</v>
      </c>
    </row>
    <row r="83" spans="1:26" ht="70.349999999999994" hidden="1" customHeight="1" x14ac:dyDescent="0.25">
      <c r="A83" s="17" t="s">
        <v>409</v>
      </c>
      <c r="B83" s="17" t="s">
        <v>457</v>
      </c>
      <c r="C83" s="17" t="s">
        <v>475</v>
      </c>
      <c r="D83" s="18" t="s">
        <v>476</v>
      </c>
      <c r="E83" s="17" t="s">
        <v>460</v>
      </c>
      <c r="F83" s="17" t="s">
        <v>450</v>
      </c>
      <c r="G83" s="17" t="s">
        <v>477</v>
      </c>
      <c r="H83" s="17" t="s">
        <v>478</v>
      </c>
      <c r="I83" s="17" t="s">
        <v>479</v>
      </c>
      <c r="J83" s="17" t="s">
        <v>464</v>
      </c>
      <c r="K83" s="17" t="s">
        <v>442</v>
      </c>
      <c r="L83" s="17" t="s">
        <v>453</v>
      </c>
      <c r="M83" s="17" t="s">
        <v>421</v>
      </c>
      <c r="N83" s="17">
        <f>+VLOOKUP(M83,[1]Riesgos!$A$2:$B$7,2,0)</f>
        <v>1</v>
      </c>
      <c r="O83" s="17" t="s">
        <v>158</v>
      </c>
      <c r="P83" s="17">
        <f>+VLOOKUP(O83,[1]Riesgos!$C$2:$D$7,2,0)</f>
        <v>1</v>
      </c>
      <c r="Q83" s="17">
        <f t="shared" si="2"/>
        <v>1</v>
      </c>
      <c r="R83" s="17" t="str">
        <f>+IF(N83=1,[1]Riesgos!$F$6,IF(AND(N83=1,P83=1),[1]Riesgos!$F$5,IF(Q83&lt;=[1]Riesgos!$D$17,[1]Riesgos!$F$3,IF(Q83&lt;=[1]Riesgos!$E$15,[1]Riesgos!$F$4,[1]Riesgos!$F$5))))</f>
        <v>Extremo</v>
      </c>
      <c r="T83" s="19" t="s">
        <v>444</v>
      </c>
      <c r="U83" s="19" t="s">
        <v>444</v>
      </c>
      <c r="V83" s="21">
        <v>3046000000</v>
      </c>
      <c r="W83" s="17" t="s">
        <v>158</v>
      </c>
      <c r="X83" s="17">
        <f>+VLOOKUP(W83,[1]Riesgos!$H$2:$I$7,2,0)</f>
        <v>5</v>
      </c>
      <c r="Y83" s="16" t="str">
        <f>+IF(AND(Q83&gt;[1]Riesgos!$M$1,X83&gt;[1]Riesgos!$O$1),[1]Riesgos!$K$3,(IF(AND(Q83&lt;[1]Riesgos!$M$1,X83&gt;[1]Riesgos!$O$1),[1]Riesgos!$K$4,IF(AND(Q83&gt;[1]Riesgos!$M$1,X83&lt;[1]Riesgos!$O$1),[1]Riesgos!$K$5,IF(AND(Q83&lt;[1]Riesgos!$M$1,X83&lt;[1]Riesgos!$O$1),[1]Riesgos!$K$6,0)))))</f>
        <v>1. Primario</v>
      </c>
      <c r="Z83" s="16">
        <v>2023</v>
      </c>
    </row>
    <row r="84" spans="1:26" ht="70.349999999999994" hidden="1" customHeight="1" x14ac:dyDescent="0.25">
      <c r="A84" s="17" t="s">
        <v>409</v>
      </c>
      <c r="B84" s="17" t="s">
        <v>457</v>
      </c>
      <c r="C84" s="17" t="s">
        <v>480</v>
      </c>
      <c r="D84" s="18" t="s">
        <v>481</v>
      </c>
      <c r="E84" s="17" t="s">
        <v>482</v>
      </c>
      <c r="F84" s="17" t="s">
        <v>483</v>
      </c>
      <c r="G84" s="17" t="s">
        <v>484</v>
      </c>
      <c r="H84" s="17" t="s">
        <v>485</v>
      </c>
      <c r="I84" s="17" t="s">
        <v>486</v>
      </c>
      <c r="J84" s="17" t="s">
        <v>464</v>
      </c>
      <c r="K84" s="17" t="s">
        <v>465</v>
      </c>
      <c r="L84" s="17" t="s">
        <v>487</v>
      </c>
      <c r="M84" s="17" t="s">
        <v>154</v>
      </c>
      <c r="N84" s="17">
        <f>+VLOOKUP(M84,[1]Riesgos!$A$2:$B$7,2,0)</f>
        <v>0.8</v>
      </c>
      <c r="O84" s="17" t="s">
        <v>155</v>
      </c>
      <c r="P84" s="17">
        <f>+VLOOKUP(O84,[1]Riesgos!$C$2:$D$7,2,0)</f>
        <v>0.8</v>
      </c>
      <c r="Q84" s="17">
        <f t="shared" si="2"/>
        <v>0.64000000000000012</v>
      </c>
      <c r="R84" s="17" t="str">
        <f>+IF(N84=1,[1]Riesgos!$F$6,IF(AND(N84=1,P84=1),[1]Riesgos!$F$5,IF(Q84&lt;=[1]Riesgos!$D$17,[1]Riesgos!$F$3,IF(Q84&lt;=[1]Riesgos!$E$15,[1]Riesgos!$F$4,[1]Riesgos!$F$5))))</f>
        <v xml:space="preserve">Alto </v>
      </c>
      <c r="T84" s="19" t="s">
        <v>169</v>
      </c>
      <c r="U84" s="19" t="s">
        <v>216</v>
      </c>
      <c r="V84" s="19">
        <v>1</v>
      </c>
      <c r="W84" s="17" t="s">
        <v>158</v>
      </c>
      <c r="X84" s="17">
        <f>+VLOOKUP(W84,[1]Riesgos!$H$2:$I$7,2,0)</f>
        <v>5</v>
      </c>
      <c r="Y84" s="16" t="str">
        <f>+IF(AND(Q84&gt;[1]Riesgos!$M$1,X84&gt;[1]Riesgos!$O$1),[1]Riesgos!$K$3,(IF(AND(Q84&lt;[1]Riesgos!$M$1,X84&gt;[1]Riesgos!$O$1),[1]Riesgos!$K$4,IF(AND(Q84&gt;[1]Riesgos!$M$1,X84&lt;[1]Riesgos!$O$1),[1]Riesgos!$K$5,IF(AND(Q84&lt;[1]Riesgos!$M$1,X84&lt;[1]Riesgos!$O$1),[1]Riesgos!$K$6,0)))))</f>
        <v>2. Secundario</v>
      </c>
      <c r="Z84" s="16">
        <v>2023</v>
      </c>
    </row>
    <row r="85" spans="1:26" ht="70.349999999999994" hidden="1" customHeight="1" x14ac:dyDescent="0.25">
      <c r="A85" s="17" t="s">
        <v>409</v>
      </c>
      <c r="B85" s="17" t="s">
        <v>457</v>
      </c>
      <c r="C85" s="17" t="s">
        <v>488</v>
      </c>
      <c r="D85" s="18" t="s">
        <v>481</v>
      </c>
      <c r="E85" s="17" t="s">
        <v>482</v>
      </c>
      <c r="F85" s="17" t="s">
        <v>483</v>
      </c>
      <c r="G85" s="17" t="s">
        <v>489</v>
      </c>
      <c r="H85" s="17" t="s">
        <v>485</v>
      </c>
      <c r="I85" s="17" t="s">
        <v>486</v>
      </c>
      <c r="J85" s="17" t="s">
        <v>464</v>
      </c>
      <c r="K85" s="17" t="s">
        <v>465</v>
      </c>
      <c r="L85" s="17" t="s">
        <v>487</v>
      </c>
      <c r="M85" s="17" t="s">
        <v>154</v>
      </c>
      <c r="N85" s="17">
        <f>+VLOOKUP(M85,[1]Riesgos!$A$2:$B$7,2,0)</f>
        <v>0.8</v>
      </c>
      <c r="O85" s="17" t="s">
        <v>155</v>
      </c>
      <c r="P85" s="17">
        <f>+VLOOKUP(O85,[1]Riesgos!$C$2:$D$7,2,0)</f>
        <v>0.8</v>
      </c>
      <c r="Q85" s="17">
        <f>+N85*P85</f>
        <v>0.64000000000000012</v>
      </c>
      <c r="R85" s="17" t="str">
        <f>+IF(N85=1,[1]Riesgos!$F$6,IF(AND(N85=1,P85=1),[1]Riesgos!$F$5,IF(Q85&lt;=[1]Riesgos!$D$17,[1]Riesgos!$F$3,IF(Q85&lt;=[1]Riesgos!$E$15,[1]Riesgos!$F$4,[1]Riesgos!$F$5))))</f>
        <v xml:space="preserve">Alto </v>
      </c>
      <c r="T85" s="19" t="s">
        <v>169</v>
      </c>
      <c r="U85" s="19" t="s">
        <v>216</v>
      </c>
      <c r="V85" s="19">
        <v>1</v>
      </c>
      <c r="W85" s="17" t="s">
        <v>158</v>
      </c>
      <c r="X85" s="17">
        <f>+VLOOKUP(W85,[1]Riesgos!$H$2:$I$7,2,0)</f>
        <v>5</v>
      </c>
      <c r="Y85" s="16" t="str">
        <f>+IF(AND(Q85&gt;[1]Riesgos!$M$1,X85&gt;[1]Riesgos!$O$1),[1]Riesgos!$K$3,(IF(AND(Q85&lt;[1]Riesgos!$M$1,X85&gt;[1]Riesgos!$O$1),[1]Riesgos!$K$4,IF(AND(Q85&gt;[1]Riesgos!$M$1,X85&lt;[1]Riesgos!$O$1),[1]Riesgos!$K$5,IF(AND(Q85&lt;[1]Riesgos!$M$1,X85&lt;[1]Riesgos!$O$1),[1]Riesgos!$K$6,0)))))</f>
        <v>2. Secundario</v>
      </c>
      <c r="Z85" s="16">
        <v>2023</v>
      </c>
    </row>
    <row r="86" spans="1:26" ht="70.349999999999994" hidden="1" customHeight="1" x14ac:dyDescent="0.25">
      <c r="A86" s="17" t="s">
        <v>409</v>
      </c>
      <c r="B86" s="17" t="s">
        <v>457</v>
      </c>
      <c r="C86" s="17" t="s">
        <v>490</v>
      </c>
      <c r="D86" s="18" t="s">
        <v>481</v>
      </c>
      <c r="E86" s="17" t="s">
        <v>482</v>
      </c>
      <c r="F86" s="17" t="s">
        <v>483</v>
      </c>
      <c r="G86" s="17" t="s">
        <v>491</v>
      </c>
      <c r="H86" s="17" t="s">
        <v>492</v>
      </c>
      <c r="I86" s="17" t="s">
        <v>493</v>
      </c>
      <c r="J86" s="17" t="s">
        <v>464</v>
      </c>
      <c r="K86" s="17" t="s">
        <v>465</v>
      </c>
      <c r="L86" s="17" t="s">
        <v>487</v>
      </c>
      <c r="M86" s="17" t="s">
        <v>154</v>
      </c>
      <c r="N86" s="17">
        <f>+VLOOKUP(M86,[1]Riesgos!$A$2:$B$7,2,0)</f>
        <v>0.8</v>
      </c>
      <c r="O86" s="17" t="s">
        <v>168</v>
      </c>
      <c r="P86" s="17">
        <f>+VLOOKUP(O86,[1]Riesgos!$C$2:$D$7,2,0)</f>
        <v>0.6</v>
      </c>
      <c r="Q86" s="17">
        <f t="shared" si="2"/>
        <v>0.48</v>
      </c>
      <c r="R86" s="17" t="str">
        <f>+IF(N86=1,[1]Riesgos!$F$6,IF(AND(N86=1,P86=1),[1]Riesgos!$F$5,IF(Q86&lt;=[1]Riesgos!$D$17,[1]Riesgos!$F$3,IF(Q86&lt;=[1]Riesgos!$E$15,[1]Riesgos!$F$4,[1]Riesgos!$F$5))))</f>
        <v xml:space="preserve">Alto </v>
      </c>
      <c r="T86" s="19" t="s">
        <v>156</v>
      </c>
      <c r="U86" s="19" t="s">
        <v>157</v>
      </c>
      <c r="V86" s="19">
        <v>70000000</v>
      </c>
      <c r="W86" s="17" t="s">
        <v>158</v>
      </c>
      <c r="X86" s="17">
        <f>+VLOOKUP(W86,[1]Riesgos!$H$2:$I$7,2,0)</f>
        <v>5</v>
      </c>
      <c r="Y86" s="16" t="str">
        <f>+IF(AND(Q86&gt;[1]Riesgos!$M$1,X86&gt;[1]Riesgos!$O$1),[1]Riesgos!$K$3,(IF(AND(Q86&lt;[1]Riesgos!$M$1,X86&gt;[1]Riesgos!$O$1),[1]Riesgos!$K$4,IF(AND(Q86&gt;[1]Riesgos!$M$1,X86&lt;[1]Riesgos!$O$1),[1]Riesgos!$K$5,IF(AND(Q86&lt;[1]Riesgos!$M$1,X86&lt;[1]Riesgos!$O$1),[1]Riesgos!$K$6,0)))))</f>
        <v>2. Secundario</v>
      </c>
      <c r="Z86" s="16">
        <v>2023</v>
      </c>
    </row>
    <row r="87" spans="1:26" ht="70.349999999999994" hidden="1" customHeight="1" x14ac:dyDescent="0.25">
      <c r="A87" s="17" t="s">
        <v>409</v>
      </c>
      <c r="B87" s="17" t="s">
        <v>457</v>
      </c>
      <c r="C87" s="17" t="s">
        <v>494</v>
      </c>
      <c r="D87" s="18" t="s">
        <v>459</v>
      </c>
      <c r="E87" s="17" t="s">
        <v>482</v>
      </c>
      <c r="F87" s="17" t="s">
        <v>450</v>
      </c>
      <c r="G87" s="17" t="s">
        <v>495</v>
      </c>
      <c r="H87" s="17" t="s">
        <v>496</v>
      </c>
      <c r="I87" s="17" t="s">
        <v>463</v>
      </c>
      <c r="J87" s="17" t="s">
        <v>464</v>
      </c>
      <c r="K87" s="17" t="s">
        <v>465</v>
      </c>
      <c r="L87" s="17" t="s">
        <v>471</v>
      </c>
      <c r="M87" s="17" t="s">
        <v>154</v>
      </c>
      <c r="N87" s="17">
        <f>+VLOOKUP(M87,[1]Riesgos!$A$2:$B$7,2,0)</f>
        <v>0.8</v>
      </c>
      <c r="O87" s="17" t="s">
        <v>155</v>
      </c>
      <c r="P87" s="17">
        <f>+VLOOKUP(O87,[1]Riesgos!$C$2:$D$7,2,0)</f>
        <v>0.8</v>
      </c>
      <c r="Q87" s="17">
        <f t="shared" si="2"/>
        <v>0.64000000000000012</v>
      </c>
      <c r="R87" s="17" t="str">
        <f>+IF(N87=1,[1]Riesgos!$F$6,IF(AND(N87=1,P87=1),[1]Riesgos!$F$5,IF(Q87&lt;=[1]Riesgos!$D$17,[1]Riesgos!$F$3,IF(Q87&lt;=[1]Riesgos!$E$15,[1]Riesgos!$F$4,[1]Riesgos!$F$5))))</f>
        <v xml:space="preserve">Alto </v>
      </c>
      <c r="T87" s="19" t="s">
        <v>169</v>
      </c>
      <c r="U87" s="19" t="s">
        <v>216</v>
      </c>
      <c r="V87" s="19">
        <v>1</v>
      </c>
      <c r="W87" s="17" t="s">
        <v>158</v>
      </c>
      <c r="X87" s="17">
        <f>+VLOOKUP(W87,[1]Riesgos!$H$2:$I$7,2,0)</f>
        <v>5</v>
      </c>
      <c r="Y87" s="16" t="str">
        <f>+IF(AND(Q87&gt;[1]Riesgos!$M$1,X87&gt;[1]Riesgos!$O$1),[1]Riesgos!$K$3,(IF(AND(Q87&lt;[1]Riesgos!$M$1,X87&gt;[1]Riesgos!$O$1),[1]Riesgos!$K$4,IF(AND(Q87&gt;[1]Riesgos!$M$1,X87&lt;[1]Riesgos!$O$1),[1]Riesgos!$K$5,IF(AND(Q87&lt;[1]Riesgos!$M$1,X87&lt;[1]Riesgos!$O$1),[1]Riesgos!$K$6,0)))))</f>
        <v>2. Secundario</v>
      </c>
      <c r="Z87" s="16">
        <v>2023</v>
      </c>
    </row>
    <row r="88" spans="1:26" ht="70.349999999999994" hidden="1" customHeight="1" x14ac:dyDescent="0.25">
      <c r="A88" s="17" t="s">
        <v>409</v>
      </c>
      <c r="B88" s="17" t="s">
        <v>457</v>
      </c>
      <c r="C88" s="17" t="s">
        <v>497</v>
      </c>
      <c r="D88" s="18" t="s">
        <v>468</v>
      </c>
      <c r="E88" s="17" t="s">
        <v>482</v>
      </c>
      <c r="F88" s="17" t="s">
        <v>450</v>
      </c>
      <c r="G88" s="17" t="s">
        <v>469</v>
      </c>
      <c r="H88" s="17" t="s">
        <v>498</v>
      </c>
      <c r="I88" s="17" t="s">
        <v>499</v>
      </c>
      <c r="J88" s="17" t="s">
        <v>464</v>
      </c>
      <c r="K88" s="17" t="s">
        <v>465</v>
      </c>
      <c r="L88" s="17" t="s">
        <v>471</v>
      </c>
      <c r="M88" s="17" t="s">
        <v>304</v>
      </c>
      <c r="N88" s="17">
        <f>+VLOOKUP(M88,[1]Riesgos!$A$2:$B$7,2,0)</f>
        <v>0.4</v>
      </c>
      <c r="O88" s="17" t="s">
        <v>155</v>
      </c>
      <c r="P88" s="17">
        <f>+VLOOKUP(O88,[1]Riesgos!$C$2:$D$7,2,0)</f>
        <v>0.8</v>
      </c>
      <c r="Q88" s="17">
        <f t="shared" si="2"/>
        <v>0.32000000000000006</v>
      </c>
      <c r="R88" s="17" t="str">
        <f>+IF(N88=1,[1]Riesgos!$F$6,IF(AND(N88=1,P88=1),[1]Riesgos!$F$5,IF(Q88&lt;=[1]Riesgos!$D$17,[1]Riesgos!$F$3,IF(Q88&lt;=[1]Riesgos!$E$15,[1]Riesgos!$F$4,[1]Riesgos!$F$5))))</f>
        <v>Moderado</v>
      </c>
      <c r="T88" s="19" t="s">
        <v>156</v>
      </c>
      <c r="U88" s="19" t="s">
        <v>157</v>
      </c>
      <c r="V88" s="19">
        <v>150000000</v>
      </c>
      <c r="W88" s="17" t="s">
        <v>158</v>
      </c>
      <c r="X88" s="17">
        <f>+VLOOKUP(W88,[1]Riesgos!$H$2:$I$7,2,0)</f>
        <v>5</v>
      </c>
      <c r="Y88" s="16" t="str">
        <f>+IF(AND(Q88&gt;[1]Riesgos!$M$1,X88&gt;[1]Riesgos!$O$1),[1]Riesgos!$K$3,(IF(AND(Q88&lt;[1]Riesgos!$M$1,X88&gt;[1]Riesgos!$O$1),[1]Riesgos!$K$4,IF(AND(Q88&gt;[1]Riesgos!$M$1,X88&lt;[1]Riesgos!$O$1),[1]Riesgos!$K$5,IF(AND(Q88&lt;[1]Riesgos!$M$1,X88&lt;[1]Riesgos!$O$1),[1]Riesgos!$K$6,0)))))</f>
        <v>2. Secundario</v>
      </c>
      <c r="Z88" s="16">
        <v>2023</v>
      </c>
    </row>
    <row r="89" spans="1:26" ht="70.349999999999994" hidden="1" customHeight="1" x14ac:dyDescent="0.25">
      <c r="A89" s="17" t="s">
        <v>409</v>
      </c>
      <c r="B89" s="17" t="s">
        <v>457</v>
      </c>
      <c r="C89" s="17" t="s">
        <v>500</v>
      </c>
      <c r="D89" s="18" t="s">
        <v>476</v>
      </c>
      <c r="E89" s="17" t="s">
        <v>482</v>
      </c>
      <c r="F89" s="17" t="s">
        <v>414</v>
      </c>
      <c r="G89" s="17" t="s">
        <v>501</v>
      </c>
      <c r="H89" s="17" t="s">
        <v>296</v>
      </c>
      <c r="I89" s="17" t="s">
        <v>463</v>
      </c>
      <c r="J89" s="17" t="s">
        <v>464</v>
      </c>
      <c r="K89" s="17" t="s">
        <v>465</v>
      </c>
      <c r="L89" s="17" t="s">
        <v>502</v>
      </c>
      <c r="M89" s="17" t="s">
        <v>154</v>
      </c>
      <c r="N89" s="17">
        <f>+VLOOKUP(M89,[1]Riesgos!$A$2:$B$7,2,0)</f>
        <v>0.8</v>
      </c>
      <c r="O89" s="17" t="s">
        <v>155</v>
      </c>
      <c r="P89" s="17">
        <f>+VLOOKUP(O89,[1]Riesgos!$C$2:$D$7,2,0)</f>
        <v>0.8</v>
      </c>
      <c r="Q89" s="17">
        <f t="shared" si="2"/>
        <v>0.64000000000000012</v>
      </c>
      <c r="R89" s="17" t="str">
        <f>+IF(N89=1,[1]Riesgos!$F$6,IF(AND(N89=1,P89=1),[1]Riesgos!$F$5,IF(Q89&lt;=[1]Riesgos!$D$17,[1]Riesgos!$F$3,IF(Q89&lt;=[1]Riesgos!$E$15,[1]Riesgos!$F$4,[1]Riesgos!$F$5))))</f>
        <v xml:space="preserve">Alto </v>
      </c>
      <c r="T89" s="19" t="s">
        <v>169</v>
      </c>
      <c r="U89" s="19" t="s">
        <v>216</v>
      </c>
      <c r="V89" s="19">
        <v>1</v>
      </c>
      <c r="W89" s="17" t="s">
        <v>158</v>
      </c>
      <c r="X89" s="17">
        <f>+VLOOKUP(W89,[1]Riesgos!$H$2:$I$7,2,0)</f>
        <v>5</v>
      </c>
      <c r="Y89" s="16" t="str">
        <f>+IF(AND(Q89&gt;[1]Riesgos!$M$1,X89&gt;[1]Riesgos!$O$1),[1]Riesgos!$K$3,(IF(AND(Q89&lt;[1]Riesgos!$M$1,X89&gt;[1]Riesgos!$O$1),[1]Riesgos!$K$4,IF(AND(Q89&gt;[1]Riesgos!$M$1,X89&lt;[1]Riesgos!$O$1),[1]Riesgos!$K$5,IF(AND(Q89&lt;[1]Riesgos!$M$1,X89&lt;[1]Riesgos!$O$1),[1]Riesgos!$K$6,0)))))</f>
        <v>2. Secundario</v>
      </c>
      <c r="Z89" s="16">
        <v>2023</v>
      </c>
    </row>
    <row r="90" spans="1:26" ht="70.349999999999994" hidden="1" customHeight="1" x14ac:dyDescent="0.25">
      <c r="A90" s="17" t="s">
        <v>409</v>
      </c>
      <c r="B90" s="17" t="s">
        <v>457</v>
      </c>
      <c r="C90" s="17" t="s">
        <v>503</v>
      </c>
      <c r="D90" s="18" t="s">
        <v>504</v>
      </c>
      <c r="E90" s="17" t="s">
        <v>505</v>
      </c>
      <c r="F90" s="17" t="s">
        <v>424</v>
      </c>
      <c r="G90" s="17" t="s">
        <v>265</v>
      </c>
      <c r="H90" s="17" t="s">
        <v>506</v>
      </c>
      <c r="I90" s="17" t="s">
        <v>463</v>
      </c>
      <c r="J90" s="17" t="s">
        <v>464</v>
      </c>
      <c r="K90" s="17" t="s">
        <v>465</v>
      </c>
      <c r="L90" s="17" t="s">
        <v>471</v>
      </c>
      <c r="M90" s="17" t="s">
        <v>167</v>
      </c>
      <c r="N90" s="17">
        <f>+VLOOKUP(M90,[1]Riesgos!$A$2:$B$7,2,0)</f>
        <v>0.6</v>
      </c>
      <c r="O90" s="17" t="s">
        <v>168</v>
      </c>
      <c r="P90" s="17">
        <f>+VLOOKUP(O90,[1]Riesgos!$C$2:$D$7,2,0)</f>
        <v>0.6</v>
      </c>
      <c r="Q90" s="17">
        <f t="shared" si="2"/>
        <v>0.36</v>
      </c>
      <c r="R90" s="17" t="str">
        <f>+IF(N90=1,[1]Riesgos!$F$6,IF(AND(N90=1,P90=1),[1]Riesgos!$F$5,IF(Q90&lt;=[1]Riesgos!$D$17,[1]Riesgos!$F$3,IF(Q90&lt;=[1]Riesgos!$E$15,[1]Riesgos!$F$4,[1]Riesgos!$F$5))))</f>
        <v>Moderado</v>
      </c>
      <c r="T90" s="19" t="s">
        <v>169</v>
      </c>
      <c r="U90" s="19" t="s">
        <v>216</v>
      </c>
      <c r="V90" s="19">
        <v>1</v>
      </c>
      <c r="W90" s="17" t="s">
        <v>158</v>
      </c>
      <c r="X90" s="17">
        <f>+VLOOKUP(W90,[1]Riesgos!$H$2:$I$7,2,0)</f>
        <v>5</v>
      </c>
      <c r="Y90" s="16" t="str">
        <f>+IF(AND(Q90&gt;[1]Riesgos!$M$1,X90&gt;[1]Riesgos!$O$1),[1]Riesgos!$K$3,(IF(AND(Q90&lt;[1]Riesgos!$M$1,X90&gt;[1]Riesgos!$O$1),[1]Riesgos!$K$4,IF(AND(Q90&gt;[1]Riesgos!$M$1,X90&lt;[1]Riesgos!$O$1),[1]Riesgos!$K$5,IF(AND(Q90&lt;[1]Riesgos!$M$1,X90&lt;[1]Riesgos!$O$1),[1]Riesgos!$K$6,0)))))</f>
        <v>2. Secundario</v>
      </c>
      <c r="Z90" s="16">
        <v>2023</v>
      </c>
    </row>
    <row r="91" spans="1:26" ht="70.349999999999994" hidden="1" customHeight="1" x14ac:dyDescent="0.25">
      <c r="A91" s="17" t="s">
        <v>409</v>
      </c>
      <c r="B91" s="17" t="s">
        <v>457</v>
      </c>
      <c r="C91" s="17" t="s">
        <v>507</v>
      </c>
      <c r="D91" s="18" t="s">
        <v>504</v>
      </c>
      <c r="E91" s="17" t="s">
        <v>505</v>
      </c>
      <c r="F91" s="17" t="s">
        <v>424</v>
      </c>
      <c r="G91" s="17" t="s">
        <v>265</v>
      </c>
      <c r="H91" s="17" t="s">
        <v>508</v>
      </c>
      <c r="I91" s="17" t="s">
        <v>463</v>
      </c>
      <c r="J91" s="17" t="s">
        <v>464</v>
      </c>
      <c r="K91" s="17" t="s">
        <v>465</v>
      </c>
      <c r="L91" s="17" t="s">
        <v>471</v>
      </c>
      <c r="M91" s="17" t="s">
        <v>167</v>
      </c>
      <c r="N91" s="17">
        <f>+VLOOKUP(M91,[1]Riesgos!$A$2:$B$7,2,0)</f>
        <v>0.6</v>
      </c>
      <c r="O91" s="17" t="s">
        <v>168</v>
      </c>
      <c r="P91" s="17">
        <f>+VLOOKUP(O91,[1]Riesgos!$C$2:$D$7,2,0)</f>
        <v>0.6</v>
      </c>
      <c r="Q91" s="17">
        <f t="shared" si="2"/>
        <v>0.36</v>
      </c>
      <c r="R91" s="17" t="str">
        <f>+IF(N91=1,[1]Riesgos!$F$6,IF(AND(N91=1,P91=1),[1]Riesgos!$F$5,IF(Q91&lt;=[1]Riesgos!$D$17,[1]Riesgos!$F$3,IF(Q91&lt;=[1]Riesgos!$E$15,[1]Riesgos!$F$4,[1]Riesgos!$F$5))))</f>
        <v>Moderado</v>
      </c>
      <c r="T91" s="19" t="s">
        <v>169</v>
      </c>
      <c r="U91" s="19" t="s">
        <v>216</v>
      </c>
      <c r="V91" s="19">
        <v>1</v>
      </c>
      <c r="W91" s="17" t="s">
        <v>158</v>
      </c>
      <c r="X91" s="17">
        <f>+VLOOKUP(W91,[1]Riesgos!$H$2:$I$7,2,0)</f>
        <v>5</v>
      </c>
      <c r="Y91" s="16" t="str">
        <f>+IF(AND(Q91&gt;[1]Riesgos!$M$1,X91&gt;[1]Riesgos!$O$1),[1]Riesgos!$K$3,(IF(AND(Q91&lt;[1]Riesgos!$M$1,X91&gt;[1]Riesgos!$O$1),[1]Riesgos!$K$4,IF(AND(Q91&gt;[1]Riesgos!$M$1,X91&lt;[1]Riesgos!$O$1),[1]Riesgos!$K$5,IF(AND(Q91&lt;[1]Riesgos!$M$1,X91&lt;[1]Riesgos!$O$1),[1]Riesgos!$K$6,0)))))</f>
        <v>2. Secundario</v>
      </c>
      <c r="Z91" s="16">
        <v>2023</v>
      </c>
    </row>
    <row r="92" spans="1:26" ht="70.349999999999994" hidden="1" customHeight="1" x14ac:dyDescent="0.25">
      <c r="A92" s="17" t="s">
        <v>409</v>
      </c>
      <c r="B92" s="17" t="s">
        <v>457</v>
      </c>
      <c r="C92" s="17" t="s">
        <v>509</v>
      </c>
      <c r="D92" s="18" t="s">
        <v>504</v>
      </c>
      <c r="E92" s="17" t="s">
        <v>505</v>
      </c>
      <c r="F92" s="17" t="s">
        <v>424</v>
      </c>
      <c r="G92" s="17" t="s">
        <v>510</v>
      </c>
      <c r="H92" s="17" t="s">
        <v>511</v>
      </c>
      <c r="I92" s="17" t="s">
        <v>463</v>
      </c>
      <c r="J92" s="17" t="s">
        <v>464</v>
      </c>
      <c r="K92" s="17" t="s">
        <v>465</v>
      </c>
      <c r="L92" s="17" t="s">
        <v>471</v>
      </c>
      <c r="M92" s="17" t="s">
        <v>167</v>
      </c>
      <c r="N92" s="17">
        <f>+VLOOKUP(M92,[1]Riesgos!$A$2:$B$7,2,0)</f>
        <v>0.6</v>
      </c>
      <c r="O92" s="17" t="s">
        <v>168</v>
      </c>
      <c r="P92" s="17">
        <f>+VLOOKUP(O92,[1]Riesgos!$C$2:$D$7,2,0)</f>
        <v>0.6</v>
      </c>
      <c r="Q92" s="17">
        <f t="shared" si="2"/>
        <v>0.36</v>
      </c>
      <c r="R92" s="17" t="str">
        <f>+IF(N92=1,[1]Riesgos!$F$6,IF(AND(N92=1,P92=1),[1]Riesgos!$F$5,IF(Q92&lt;=[1]Riesgos!$D$17,[1]Riesgos!$F$3,IF(Q92&lt;=[1]Riesgos!$E$15,[1]Riesgos!$F$4,[1]Riesgos!$F$5))))</f>
        <v>Moderado</v>
      </c>
      <c r="T92" s="19" t="s">
        <v>169</v>
      </c>
      <c r="U92" s="19" t="s">
        <v>216</v>
      </c>
      <c r="V92" s="19">
        <v>1</v>
      </c>
      <c r="W92" s="17" t="s">
        <v>158</v>
      </c>
      <c r="X92" s="17">
        <f>+VLOOKUP(W92,[1]Riesgos!$H$2:$I$7,2,0)</f>
        <v>5</v>
      </c>
      <c r="Y92" s="16" t="str">
        <f>+IF(AND(Q92&gt;[1]Riesgos!$M$1,X92&gt;[1]Riesgos!$O$1),[1]Riesgos!$K$3,(IF(AND(Q92&lt;[1]Riesgos!$M$1,X92&gt;[1]Riesgos!$O$1),[1]Riesgos!$K$4,IF(AND(Q92&gt;[1]Riesgos!$M$1,X92&lt;[1]Riesgos!$O$1),[1]Riesgos!$K$5,IF(AND(Q92&lt;[1]Riesgos!$M$1,X92&lt;[1]Riesgos!$O$1),[1]Riesgos!$K$6,0)))))</f>
        <v>2. Secundario</v>
      </c>
      <c r="Z92" s="16">
        <v>2023</v>
      </c>
    </row>
    <row r="93" spans="1:26" ht="70.349999999999994" hidden="1" customHeight="1" x14ac:dyDescent="0.25">
      <c r="A93" s="17" t="s">
        <v>409</v>
      </c>
      <c r="B93" s="17" t="s">
        <v>457</v>
      </c>
      <c r="C93" s="17" t="s">
        <v>512</v>
      </c>
      <c r="D93" s="18" t="s">
        <v>504</v>
      </c>
      <c r="E93" s="17" t="s">
        <v>505</v>
      </c>
      <c r="F93" s="17" t="s">
        <v>424</v>
      </c>
      <c r="G93" s="17" t="s">
        <v>265</v>
      </c>
      <c r="H93" s="17" t="s">
        <v>462</v>
      </c>
      <c r="I93" s="17" t="s">
        <v>463</v>
      </c>
      <c r="J93" s="17" t="s">
        <v>464</v>
      </c>
      <c r="K93" s="17" t="s">
        <v>465</v>
      </c>
      <c r="L93" s="17" t="s">
        <v>471</v>
      </c>
      <c r="M93" s="17" t="s">
        <v>167</v>
      </c>
      <c r="N93" s="17">
        <f>+VLOOKUP(M93,[1]Riesgos!$A$2:$B$7,2,0)</f>
        <v>0.6</v>
      </c>
      <c r="O93" s="17" t="s">
        <v>168</v>
      </c>
      <c r="P93" s="17">
        <f>+VLOOKUP(O93,[1]Riesgos!$C$2:$D$7,2,0)</f>
        <v>0.6</v>
      </c>
      <c r="Q93" s="17">
        <f t="shared" si="2"/>
        <v>0.36</v>
      </c>
      <c r="R93" s="17" t="str">
        <f>+IF(N93=1,[1]Riesgos!$F$6,IF(AND(N93=1,P93=1),[1]Riesgos!$F$5,IF(Q93&lt;=[1]Riesgos!$D$17,[1]Riesgos!$F$3,IF(Q93&lt;=[1]Riesgos!$E$15,[1]Riesgos!$F$4,[1]Riesgos!$F$5))))</f>
        <v>Moderado</v>
      </c>
      <c r="T93" s="19" t="s">
        <v>169</v>
      </c>
      <c r="U93" s="19" t="s">
        <v>216</v>
      </c>
      <c r="V93" s="19">
        <v>1</v>
      </c>
      <c r="W93" s="17" t="s">
        <v>158</v>
      </c>
      <c r="X93" s="17">
        <f>+VLOOKUP(W93,[1]Riesgos!$H$2:$I$7,2,0)</f>
        <v>5</v>
      </c>
      <c r="Y93" s="16" t="str">
        <f>+IF(AND(Q93&gt;[1]Riesgos!$M$1,X93&gt;[1]Riesgos!$O$1),[1]Riesgos!$K$3,(IF(AND(Q93&lt;[1]Riesgos!$M$1,X93&gt;[1]Riesgos!$O$1),[1]Riesgos!$K$4,IF(AND(Q93&gt;[1]Riesgos!$M$1,X93&lt;[1]Riesgos!$O$1),[1]Riesgos!$K$5,IF(AND(Q93&lt;[1]Riesgos!$M$1,X93&lt;[1]Riesgos!$O$1),[1]Riesgos!$K$6,0)))))</f>
        <v>2. Secundario</v>
      </c>
      <c r="Z93" s="16">
        <v>2023</v>
      </c>
    </row>
    <row r="94" spans="1:26" ht="70.349999999999994" customHeight="1" x14ac:dyDescent="0.25">
      <c r="A94" s="17" t="s">
        <v>6</v>
      </c>
      <c r="B94" s="17" t="s">
        <v>7</v>
      </c>
      <c r="C94" s="17" t="s">
        <v>8</v>
      </c>
      <c r="D94" s="18" t="s">
        <v>513</v>
      </c>
      <c r="E94" s="17" t="s">
        <v>9</v>
      </c>
      <c r="F94" s="17" t="s">
        <v>514</v>
      </c>
      <c r="G94" s="22" t="s">
        <v>10</v>
      </c>
      <c r="H94" s="17" t="s">
        <v>11</v>
      </c>
      <c r="I94" s="17" t="s">
        <v>515</v>
      </c>
      <c r="J94" s="17" t="s">
        <v>516</v>
      </c>
      <c r="K94" s="17" t="s">
        <v>517</v>
      </c>
      <c r="L94" s="17" t="s">
        <v>518</v>
      </c>
      <c r="M94" s="17" t="s">
        <v>154</v>
      </c>
      <c r="N94" s="17">
        <f>+VLOOKUP(M94,[2]Hoja3!$A$2:$B$7,2,0)</f>
        <v>0.8</v>
      </c>
      <c r="O94" s="17" t="s">
        <v>155</v>
      </c>
      <c r="P94" s="17">
        <f>+VLOOKUP(O94,[1]Riesgos!$C$2:$D$7,2,0)</f>
        <v>0.8</v>
      </c>
      <c r="Q94" s="17">
        <f>+N94*P94</f>
        <v>0.64000000000000012</v>
      </c>
      <c r="R94" s="17" t="str">
        <f>+IF(N94=1,[2]Hoja3!$F$6,IF(AND(N94=1,P94=1),[2]Hoja3!$F$5,IF(Q94&lt;=[2]Hoja3!$D$17,[2]Hoja3!$F$3,IF(Q94&lt;=[2]Hoja3!$E$15,[2]Hoja3!$F$4,[2]Hoja3!$F$5))))</f>
        <v xml:space="preserve">Alto </v>
      </c>
      <c r="T94" s="19" t="s">
        <v>156</v>
      </c>
      <c r="U94" s="19" t="s">
        <v>519</v>
      </c>
      <c r="V94" s="19">
        <v>718000000</v>
      </c>
      <c r="W94" s="17" t="s">
        <v>155</v>
      </c>
      <c r="X94" s="17">
        <f>+VLOOKUP(W94,[1]Riesgos!$H$2:$I$7,2,0)</f>
        <v>4</v>
      </c>
      <c r="Y94" s="16" t="str">
        <f>+IF(AND(Q94&gt;[1]Riesgos!$M$1,X94&gt;[1]Riesgos!$O$1),[1]Riesgos!$K$3,(IF(AND(Q94&lt;[1]Riesgos!$M$1,X94&gt;[1]Riesgos!$O$1),[1]Riesgos!$K$4,IF(AND(Q94&gt;[1]Riesgos!$M$1,X94&lt;[1]Riesgos!$O$1),[1]Riesgos!$K$5,IF(AND(Q94&lt;[1]Riesgos!$M$1,X94&lt;[1]Riesgos!$O$1),[1]Riesgos!$K$6,0)))))</f>
        <v>4. Estructuración</v>
      </c>
      <c r="Z94" s="16">
        <v>2024</v>
      </c>
    </row>
    <row r="95" spans="1:26" ht="70.349999999999994" customHeight="1" x14ac:dyDescent="0.25">
      <c r="A95" s="17" t="s">
        <v>6</v>
      </c>
      <c r="B95" s="17" t="s">
        <v>7</v>
      </c>
      <c r="C95" s="17" t="s">
        <v>12</v>
      </c>
      <c r="D95" s="18" t="s">
        <v>520</v>
      </c>
      <c r="E95" s="17" t="s">
        <v>9</v>
      </c>
      <c r="F95" s="17" t="s">
        <v>521</v>
      </c>
      <c r="G95" s="22" t="s">
        <v>13</v>
      </c>
      <c r="H95" s="17" t="s">
        <v>11</v>
      </c>
      <c r="I95" s="17" t="s">
        <v>515</v>
      </c>
      <c r="J95" s="17" t="s">
        <v>516</v>
      </c>
      <c r="K95" s="17" t="s">
        <v>522</v>
      </c>
      <c r="L95" s="17" t="s">
        <v>518</v>
      </c>
      <c r="M95" s="17" t="s">
        <v>154</v>
      </c>
      <c r="N95" s="17">
        <f>+VLOOKUP(M95,[2]Hoja3!$A$2:$B$7,2,0)</f>
        <v>0.8</v>
      </c>
      <c r="O95" s="17" t="s">
        <v>155</v>
      </c>
      <c r="P95" s="17">
        <f>+VLOOKUP(O95,[1]Riesgos!$C$2:$D$7,2,0)</f>
        <v>0.8</v>
      </c>
      <c r="Q95" s="17">
        <f t="shared" ref="Q95:Q158" si="3">+N95*P95</f>
        <v>0.64000000000000012</v>
      </c>
      <c r="R95" s="17" t="str">
        <f>+IF(N95=1,[2]Hoja3!$F$6,IF(AND(N95=1,P95=1),[2]Hoja3!$F$5,IF(Q95&lt;=[2]Hoja3!$D$17,[2]Hoja3!$F$3,IF(Q95&lt;=[2]Hoja3!$E$15,[2]Hoja3!$F$4,[2]Hoja3!$F$5))))</f>
        <v xml:space="preserve">Alto </v>
      </c>
      <c r="T95" s="19" t="s">
        <v>169</v>
      </c>
      <c r="U95" s="19" t="s">
        <v>170</v>
      </c>
      <c r="V95" s="19">
        <v>1</v>
      </c>
      <c r="W95" s="17" t="s">
        <v>155</v>
      </c>
      <c r="X95" s="17">
        <f>+VLOOKUP(W95,[1]Riesgos!$H$2:$I$7,2,0)</f>
        <v>4</v>
      </c>
      <c r="Y95" s="16" t="str">
        <f>+IF(AND(Q95&gt;[1]Riesgos!$M$1,X95&gt;[1]Riesgos!$O$1),[1]Riesgos!$K$3,(IF(AND(Q95&lt;[1]Riesgos!$M$1,X95&gt;[1]Riesgos!$O$1),[1]Riesgos!$K$4,IF(AND(Q95&gt;[1]Riesgos!$M$1,X95&lt;[1]Riesgos!$O$1),[1]Riesgos!$K$5,IF(AND(Q95&lt;[1]Riesgos!$M$1,X95&lt;[1]Riesgos!$O$1),[1]Riesgos!$K$6,0)))))</f>
        <v>4. Estructuración</v>
      </c>
      <c r="Z95" s="16">
        <v>2024</v>
      </c>
    </row>
    <row r="96" spans="1:26" ht="70.349999999999994" customHeight="1" x14ac:dyDescent="0.25">
      <c r="A96" s="17" t="s">
        <v>6</v>
      </c>
      <c r="B96" s="17" t="s">
        <v>7</v>
      </c>
      <c r="C96" s="17" t="s">
        <v>14</v>
      </c>
      <c r="D96" s="18" t="s">
        <v>520</v>
      </c>
      <c r="E96" s="17" t="s">
        <v>9</v>
      </c>
      <c r="F96" s="17" t="s">
        <v>521</v>
      </c>
      <c r="G96" s="22" t="s">
        <v>15</v>
      </c>
      <c r="H96" s="17" t="s">
        <v>16</v>
      </c>
      <c r="I96" s="17" t="s">
        <v>515</v>
      </c>
      <c r="J96" s="17" t="s">
        <v>516</v>
      </c>
      <c r="K96" s="17" t="s">
        <v>522</v>
      </c>
      <c r="L96" s="17" t="s">
        <v>518</v>
      </c>
      <c r="M96" s="17" t="s">
        <v>154</v>
      </c>
      <c r="N96" s="17">
        <f>+VLOOKUP(M96,[2]Hoja3!$A$2:$B$7,2,0)</f>
        <v>0.8</v>
      </c>
      <c r="O96" s="17" t="s">
        <v>155</v>
      </c>
      <c r="P96" s="17">
        <f>+VLOOKUP(O96,[1]Riesgos!$C$2:$D$7,2,0)</f>
        <v>0.8</v>
      </c>
      <c r="Q96" s="17">
        <f t="shared" si="3"/>
        <v>0.64000000000000012</v>
      </c>
      <c r="R96" s="17" t="str">
        <f>+IF(N96=1,[2]Hoja3!$F$6,IF(AND(N96=1,P96=1),[2]Hoja3!$F$5,IF(Q96&lt;=[2]Hoja3!$D$17,[2]Hoja3!$F$3,IF(Q96&lt;=[2]Hoja3!$E$15,[2]Hoja3!$F$4,[2]Hoja3!$F$5))))</f>
        <v xml:space="preserve">Alto </v>
      </c>
      <c r="T96" s="19" t="s">
        <v>169</v>
      </c>
      <c r="U96" s="19" t="s">
        <v>170</v>
      </c>
      <c r="V96" s="19">
        <v>1</v>
      </c>
      <c r="W96" s="17" t="s">
        <v>155</v>
      </c>
      <c r="X96" s="17">
        <f>+VLOOKUP(W96,[1]Riesgos!$H$2:$I$7,2,0)</f>
        <v>4</v>
      </c>
      <c r="Y96" s="16" t="str">
        <f>+IF(AND(Q96&gt;[1]Riesgos!$M$1,X96&gt;[1]Riesgos!$O$1),[1]Riesgos!$K$3,(IF(AND(Q96&lt;[1]Riesgos!$M$1,X96&gt;[1]Riesgos!$O$1),[1]Riesgos!$K$4,IF(AND(Q96&gt;[1]Riesgos!$M$1,X96&lt;[1]Riesgos!$O$1),[1]Riesgos!$K$5,IF(AND(Q96&lt;[1]Riesgos!$M$1,X96&lt;[1]Riesgos!$O$1),[1]Riesgos!$K$6,0)))))</f>
        <v>4. Estructuración</v>
      </c>
      <c r="Z96" s="16">
        <v>2024</v>
      </c>
    </row>
    <row r="97" spans="1:26" ht="70.349999999999994" customHeight="1" x14ac:dyDescent="0.25">
      <c r="A97" s="17" t="s">
        <v>6</v>
      </c>
      <c r="B97" s="17" t="s">
        <v>7</v>
      </c>
      <c r="C97" s="17" t="s">
        <v>14</v>
      </c>
      <c r="D97" s="18" t="s">
        <v>520</v>
      </c>
      <c r="E97" s="17" t="s">
        <v>9</v>
      </c>
      <c r="F97" s="17" t="s">
        <v>521</v>
      </c>
      <c r="G97" s="22" t="s">
        <v>17</v>
      </c>
      <c r="H97" s="17" t="s">
        <v>16</v>
      </c>
      <c r="I97" s="17" t="s">
        <v>515</v>
      </c>
      <c r="J97" s="17" t="s">
        <v>516</v>
      </c>
      <c r="K97" s="17" t="s">
        <v>522</v>
      </c>
      <c r="L97" s="17" t="s">
        <v>518</v>
      </c>
      <c r="M97" s="17" t="s">
        <v>154</v>
      </c>
      <c r="N97" s="17">
        <f>+VLOOKUP(M97,[2]Hoja3!$A$2:$B$7,2,0)</f>
        <v>0.8</v>
      </c>
      <c r="O97" s="17" t="s">
        <v>155</v>
      </c>
      <c r="P97" s="17">
        <f>+VLOOKUP(O97,[1]Riesgos!$C$2:$D$7,2,0)</f>
        <v>0.8</v>
      </c>
      <c r="Q97" s="17">
        <f t="shared" si="3"/>
        <v>0.64000000000000012</v>
      </c>
      <c r="R97" s="17" t="str">
        <f>+IF(N97=1,[2]Hoja3!$F$6,IF(AND(N97=1,P97=1),[2]Hoja3!$F$5,IF(Q97&lt;=[2]Hoja3!$D$17,[2]Hoja3!$F$3,IF(Q97&lt;=[2]Hoja3!$E$15,[2]Hoja3!$F$4,[2]Hoja3!$F$5))))</f>
        <v xml:space="preserve">Alto </v>
      </c>
      <c r="T97" s="19" t="s">
        <v>169</v>
      </c>
      <c r="U97" s="19" t="s">
        <v>170</v>
      </c>
      <c r="V97" s="19">
        <v>1</v>
      </c>
      <c r="W97" s="17" t="s">
        <v>155</v>
      </c>
      <c r="X97" s="17">
        <f>+VLOOKUP(W97,[1]Riesgos!$H$2:$I$7,2,0)</f>
        <v>4</v>
      </c>
      <c r="Y97" s="16" t="str">
        <f>+IF(AND(Q97&gt;[1]Riesgos!$M$1,X97&gt;[1]Riesgos!$O$1),[1]Riesgos!$K$3,(IF(AND(Q97&lt;[1]Riesgos!$M$1,X97&gt;[1]Riesgos!$O$1),[1]Riesgos!$K$4,IF(AND(Q97&gt;[1]Riesgos!$M$1,X97&lt;[1]Riesgos!$O$1),[1]Riesgos!$K$5,IF(AND(Q97&lt;[1]Riesgos!$M$1,X97&lt;[1]Riesgos!$O$1),[1]Riesgos!$K$6,0)))))</f>
        <v>4. Estructuración</v>
      </c>
      <c r="Z97" s="16">
        <v>2024</v>
      </c>
    </row>
    <row r="98" spans="1:26" ht="70.349999999999994" customHeight="1" x14ac:dyDescent="0.25">
      <c r="A98" s="17" t="s">
        <v>6</v>
      </c>
      <c r="B98" s="17" t="s">
        <v>7</v>
      </c>
      <c r="C98" s="17" t="s">
        <v>18</v>
      </c>
      <c r="D98" s="18" t="s">
        <v>523</v>
      </c>
      <c r="E98" s="17" t="s">
        <v>9</v>
      </c>
      <c r="F98" s="17" t="s">
        <v>524</v>
      </c>
      <c r="G98" s="23" t="s">
        <v>19</v>
      </c>
      <c r="H98" s="17" t="s">
        <v>525</v>
      </c>
      <c r="I98" s="17" t="s">
        <v>515</v>
      </c>
      <c r="J98" s="17" t="s">
        <v>516</v>
      </c>
      <c r="K98" s="17" t="s">
        <v>526</v>
      </c>
      <c r="L98" s="17" t="s">
        <v>518</v>
      </c>
      <c r="M98" s="17" t="s">
        <v>154</v>
      </c>
      <c r="N98" s="17">
        <f>+VLOOKUP(M98,[2]Hoja3!$A$2:$B$7,2,0)</f>
        <v>0.8</v>
      </c>
      <c r="O98" s="17" t="s">
        <v>155</v>
      </c>
      <c r="P98" s="17">
        <f>+VLOOKUP(O98,[1]Riesgos!$C$2:$D$7,2,0)</f>
        <v>0.8</v>
      </c>
      <c r="Q98" s="17">
        <f t="shared" si="3"/>
        <v>0.64000000000000012</v>
      </c>
      <c r="R98" s="17" t="str">
        <f>+IF(N98=1,[2]Hoja3!$F$6,IF(AND(N98=1,P98=1),[2]Hoja3!$F$5,IF(Q98&lt;=[2]Hoja3!$D$17,[2]Hoja3!$F$3,IF(Q98&lt;=[2]Hoja3!$E$15,[2]Hoja3!$F$4,[2]Hoja3!$F$5))))</f>
        <v xml:space="preserve">Alto </v>
      </c>
      <c r="T98" s="19" t="s">
        <v>156</v>
      </c>
      <c r="U98" s="19" t="s">
        <v>519</v>
      </c>
      <c r="V98" s="19">
        <v>15000000</v>
      </c>
      <c r="W98" s="17" t="s">
        <v>155</v>
      </c>
      <c r="X98" s="17">
        <f>+VLOOKUP(W98,[1]Riesgos!$H$2:$I$7,2,0)</f>
        <v>4</v>
      </c>
      <c r="Y98" s="16" t="str">
        <f>+IF(AND(Q98&gt;[1]Riesgos!$M$1,X98&gt;[1]Riesgos!$O$1),[1]Riesgos!$K$3,(IF(AND(Q98&lt;[1]Riesgos!$M$1,X98&gt;[1]Riesgos!$O$1),[1]Riesgos!$K$4,IF(AND(Q98&gt;[1]Riesgos!$M$1,X98&lt;[1]Riesgos!$O$1),[1]Riesgos!$K$5,IF(AND(Q98&lt;[1]Riesgos!$M$1,X98&lt;[1]Riesgos!$O$1),[1]Riesgos!$K$6,0)))))</f>
        <v>4. Estructuración</v>
      </c>
      <c r="Z98" s="16">
        <v>2024</v>
      </c>
    </row>
    <row r="99" spans="1:26" ht="70.349999999999994" customHeight="1" x14ac:dyDescent="0.25">
      <c r="A99" s="17" t="s">
        <v>6</v>
      </c>
      <c r="B99" s="17" t="s">
        <v>7</v>
      </c>
      <c r="C99" s="17" t="s">
        <v>18</v>
      </c>
      <c r="D99" s="18" t="s">
        <v>523</v>
      </c>
      <c r="E99" s="17" t="s">
        <v>9</v>
      </c>
      <c r="F99" s="17" t="s">
        <v>524</v>
      </c>
      <c r="G99" s="23" t="s">
        <v>20</v>
      </c>
      <c r="H99" s="17" t="s">
        <v>525</v>
      </c>
      <c r="I99" s="17" t="s">
        <v>515</v>
      </c>
      <c r="J99" s="17" t="s">
        <v>516</v>
      </c>
      <c r="K99" s="17" t="s">
        <v>526</v>
      </c>
      <c r="L99" s="17" t="s">
        <v>518</v>
      </c>
      <c r="M99" s="17" t="s">
        <v>154</v>
      </c>
      <c r="N99" s="17">
        <f>+VLOOKUP(M99,[2]Hoja3!$A$2:$B$7,2,0)</f>
        <v>0.8</v>
      </c>
      <c r="O99" s="17" t="s">
        <v>155</v>
      </c>
      <c r="P99" s="17">
        <f>+VLOOKUP(O99,[1]Riesgos!$C$2:$D$7,2,0)</f>
        <v>0.8</v>
      </c>
      <c r="Q99" s="17">
        <f t="shared" si="3"/>
        <v>0.64000000000000012</v>
      </c>
      <c r="R99" s="17" t="str">
        <f>+IF(N99=1,[2]Hoja3!$F$6,IF(AND(N99=1,P99=1),[2]Hoja3!$F$5,IF(Q99&lt;=[2]Hoja3!$D$17,[2]Hoja3!$F$3,IF(Q99&lt;=[2]Hoja3!$E$15,[2]Hoja3!$F$4,[2]Hoja3!$F$5))))</f>
        <v xml:space="preserve">Alto </v>
      </c>
      <c r="T99" s="19" t="s">
        <v>169</v>
      </c>
      <c r="U99" s="19" t="s">
        <v>170</v>
      </c>
      <c r="V99" s="19">
        <v>1</v>
      </c>
      <c r="W99" s="17" t="s">
        <v>155</v>
      </c>
      <c r="X99" s="17">
        <f>+VLOOKUP(W99,[1]Riesgos!$H$2:$I$7,2,0)</f>
        <v>4</v>
      </c>
      <c r="Y99" s="16" t="str">
        <f>+IF(AND(Q99&gt;[1]Riesgos!$M$1,X99&gt;[1]Riesgos!$O$1),[1]Riesgos!$K$3,(IF(AND(Q99&lt;[1]Riesgos!$M$1,X99&gt;[1]Riesgos!$O$1),[1]Riesgos!$K$4,IF(AND(Q99&gt;[1]Riesgos!$M$1,X99&lt;[1]Riesgos!$O$1),[1]Riesgos!$K$5,IF(AND(Q99&lt;[1]Riesgos!$M$1,X99&lt;[1]Riesgos!$O$1),[1]Riesgos!$K$6,0)))))</f>
        <v>4. Estructuración</v>
      </c>
      <c r="Z99" s="16">
        <v>2024</v>
      </c>
    </row>
    <row r="100" spans="1:26" ht="70.349999999999994" customHeight="1" x14ac:dyDescent="0.25">
      <c r="A100" s="17" t="s">
        <v>6</v>
      </c>
      <c r="B100" s="17" t="s">
        <v>7</v>
      </c>
      <c r="C100" s="17" t="s">
        <v>18</v>
      </c>
      <c r="D100" s="18" t="s">
        <v>523</v>
      </c>
      <c r="E100" s="17" t="s">
        <v>9</v>
      </c>
      <c r="F100" s="17" t="s">
        <v>524</v>
      </c>
      <c r="G100" s="22" t="s">
        <v>21</v>
      </c>
      <c r="H100" s="17" t="s">
        <v>525</v>
      </c>
      <c r="I100" s="17" t="s">
        <v>515</v>
      </c>
      <c r="J100" s="17" t="s">
        <v>516</v>
      </c>
      <c r="K100" s="17" t="s">
        <v>526</v>
      </c>
      <c r="L100" s="17" t="s">
        <v>518</v>
      </c>
      <c r="M100" s="17" t="s">
        <v>154</v>
      </c>
      <c r="N100" s="17">
        <f>+VLOOKUP(M100,[2]Hoja3!$A$2:$B$7,2,0)</f>
        <v>0.8</v>
      </c>
      <c r="O100" s="17" t="s">
        <v>155</v>
      </c>
      <c r="P100" s="17">
        <f>+VLOOKUP(O100,[1]Riesgos!$C$2:$D$7,2,0)</f>
        <v>0.8</v>
      </c>
      <c r="Q100" s="17">
        <f t="shared" si="3"/>
        <v>0.64000000000000012</v>
      </c>
      <c r="R100" s="17" t="str">
        <f>+IF(N100=1,[2]Hoja3!$F$6,IF(AND(N100=1,P100=1),[2]Hoja3!$F$5,IF(Q100&lt;=[2]Hoja3!$D$17,[2]Hoja3!$F$3,IF(Q100&lt;=[2]Hoja3!$E$15,[2]Hoja3!$F$4,[2]Hoja3!$F$5))))</f>
        <v xml:space="preserve">Alto </v>
      </c>
      <c r="T100" s="19" t="s">
        <v>169</v>
      </c>
      <c r="U100" s="19" t="s">
        <v>170</v>
      </c>
      <c r="V100" s="19">
        <v>1</v>
      </c>
      <c r="W100" s="17" t="s">
        <v>155</v>
      </c>
      <c r="X100" s="17">
        <f>+VLOOKUP(W100,[1]Riesgos!$H$2:$I$7,2,0)</f>
        <v>4</v>
      </c>
      <c r="Y100" s="16" t="str">
        <f>+IF(AND(Q100&gt;[1]Riesgos!$M$1,X100&gt;[1]Riesgos!$O$1),[1]Riesgos!$K$3,(IF(AND(Q100&lt;[1]Riesgos!$M$1,X100&gt;[1]Riesgos!$O$1),[1]Riesgos!$K$4,IF(AND(Q100&gt;[1]Riesgos!$M$1,X100&lt;[1]Riesgos!$O$1),[1]Riesgos!$K$5,IF(AND(Q100&lt;[1]Riesgos!$M$1,X100&lt;[1]Riesgos!$O$1),[1]Riesgos!$K$6,0)))))</f>
        <v>4. Estructuración</v>
      </c>
      <c r="Z100" s="16">
        <v>2024</v>
      </c>
    </row>
    <row r="101" spans="1:26" ht="70.349999999999994" customHeight="1" x14ac:dyDescent="0.25">
      <c r="A101" s="17" t="s">
        <v>6</v>
      </c>
      <c r="B101" s="17" t="s">
        <v>7</v>
      </c>
      <c r="C101" s="17" t="s">
        <v>22</v>
      </c>
      <c r="D101" s="18" t="s">
        <v>520</v>
      </c>
      <c r="E101" s="17" t="s">
        <v>9</v>
      </c>
      <c r="F101" s="17" t="s">
        <v>521</v>
      </c>
      <c r="G101" s="22" t="s">
        <v>23</v>
      </c>
      <c r="H101" s="17" t="s">
        <v>24</v>
      </c>
      <c r="I101" s="17" t="s">
        <v>515</v>
      </c>
      <c r="J101" s="17" t="s">
        <v>516</v>
      </c>
      <c r="K101" s="17" t="s">
        <v>526</v>
      </c>
      <c r="L101" s="17" t="s">
        <v>518</v>
      </c>
      <c r="M101" s="17" t="s">
        <v>154</v>
      </c>
      <c r="N101" s="17">
        <f>+VLOOKUP(M101,[2]Hoja3!$A$2:$B$7,2,0)</f>
        <v>0.8</v>
      </c>
      <c r="O101" s="17" t="s">
        <v>155</v>
      </c>
      <c r="P101" s="17">
        <f>+VLOOKUP(O101,[1]Riesgos!$C$2:$D$7,2,0)</f>
        <v>0.8</v>
      </c>
      <c r="Q101" s="17">
        <f t="shared" si="3"/>
        <v>0.64000000000000012</v>
      </c>
      <c r="R101" s="17" t="str">
        <f>+IF(N101=1,[2]Hoja3!$F$6,IF(AND(N101=1,P101=1),[2]Hoja3!$F$5,IF(Q101&lt;=[2]Hoja3!$D$17,[2]Hoja3!$F$3,IF(Q101&lt;=[2]Hoja3!$E$15,[2]Hoja3!$F$4,[2]Hoja3!$F$5))))</f>
        <v xml:space="preserve">Alto </v>
      </c>
      <c r="T101" s="19" t="s">
        <v>156</v>
      </c>
      <c r="U101" s="19" t="s">
        <v>519</v>
      </c>
      <c r="V101" s="19">
        <v>15000000</v>
      </c>
      <c r="W101" s="17" t="s">
        <v>155</v>
      </c>
      <c r="X101" s="17">
        <f>+VLOOKUP(W101,[1]Riesgos!$H$2:$I$7,2,0)</f>
        <v>4</v>
      </c>
      <c r="Y101" s="16" t="str">
        <f>+IF(AND(Q101&gt;[1]Riesgos!$M$1,X101&gt;[1]Riesgos!$O$1),[1]Riesgos!$K$3,(IF(AND(Q101&lt;[1]Riesgos!$M$1,X101&gt;[1]Riesgos!$O$1),[1]Riesgos!$K$4,IF(AND(Q101&gt;[1]Riesgos!$M$1,X101&lt;[1]Riesgos!$O$1),[1]Riesgos!$K$5,IF(AND(Q101&lt;[1]Riesgos!$M$1,X101&lt;[1]Riesgos!$O$1),[1]Riesgos!$K$6,0)))))</f>
        <v>4. Estructuración</v>
      </c>
      <c r="Z101" s="16">
        <v>2023</v>
      </c>
    </row>
    <row r="102" spans="1:26" ht="70.349999999999994" customHeight="1" x14ac:dyDescent="0.25">
      <c r="A102" s="17" t="s">
        <v>6</v>
      </c>
      <c r="B102" s="17" t="s">
        <v>7</v>
      </c>
      <c r="C102" s="17" t="s">
        <v>22</v>
      </c>
      <c r="D102" s="18" t="s">
        <v>520</v>
      </c>
      <c r="E102" s="17" t="s">
        <v>9</v>
      </c>
      <c r="F102" s="17" t="s">
        <v>521</v>
      </c>
      <c r="G102" s="22" t="s">
        <v>25</v>
      </c>
      <c r="H102" s="17" t="s">
        <v>24</v>
      </c>
      <c r="I102" s="17" t="s">
        <v>515</v>
      </c>
      <c r="J102" s="17" t="s">
        <v>516</v>
      </c>
      <c r="K102" s="17" t="s">
        <v>526</v>
      </c>
      <c r="L102" s="17" t="s">
        <v>518</v>
      </c>
      <c r="M102" s="17" t="s">
        <v>154</v>
      </c>
      <c r="N102" s="17">
        <f>+VLOOKUP(M102,[2]Hoja3!$A$2:$B$7,2,0)</f>
        <v>0.8</v>
      </c>
      <c r="O102" s="17" t="s">
        <v>155</v>
      </c>
      <c r="P102" s="17">
        <f>+VLOOKUP(O102,[1]Riesgos!$C$2:$D$7,2,0)</f>
        <v>0.8</v>
      </c>
      <c r="Q102" s="17">
        <f t="shared" si="3"/>
        <v>0.64000000000000012</v>
      </c>
      <c r="R102" s="17" t="str">
        <f>+IF(N102=1,[2]Hoja3!$F$6,IF(AND(N102=1,P102=1),[2]Hoja3!$F$5,IF(Q102&lt;=[2]Hoja3!$D$17,[2]Hoja3!$F$3,IF(Q102&lt;=[2]Hoja3!$E$15,[2]Hoja3!$F$4,[2]Hoja3!$F$5))))</f>
        <v xml:space="preserve">Alto </v>
      </c>
      <c r="T102" s="19" t="s">
        <v>169</v>
      </c>
      <c r="U102" s="19" t="s">
        <v>170</v>
      </c>
      <c r="V102" s="19">
        <v>1</v>
      </c>
      <c r="W102" s="17" t="s">
        <v>155</v>
      </c>
      <c r="X102" s="17">
        <f>+VLOOKUP(W102,[1]Riesgos!$H$2:$I$7,2,0)</f>
        <v>4</v>
      </c>
      <c r="Y102" s="16" t="str">
        <f>+IF(AND(Q102&gt;[1]Riesgos!$M$1,X102&gt;[1]Riesgos!$O$1),[1]Riesgos!$K$3,(IF(AND(Q102&lt;[1]Riesgos!$M$1,X102&gt;[1]Riesgos!$O$1),[1]Riesgos!$K$4,IF(AND(Q102&gt;[1]Riesgos!$M$1,X102&lt;[1]Riesgos!$O$1),[1]Riesgos!$K$5,IF(AND(Q102&lt;[1]Riesgos!$M$1,X102&lt;[1]Riesgos!$O$1),[1]Riesgos!$K$6,0)))))</f>
        <v>4. Estructuración</v>
      </c>
      <c r="Z102" s="16">
        <v>2023</v>
      </c>
    </row>
    <row r="103" spans="1:26" ht="70.349999999999994" customHeight="1" x14ac:dyDescent="0.25">
      <c r="A103" s="17" t="s">
        <v>6</v>
      </c>
      <c r="B103" s="17" t="s">
        <v>7</v>
      </c>
      <c r="C103" s="17" t="s">
        <v>22</v>
      </c>
      <c r="D103" s="18" t="s">
        <v>520</v>
      </c>
      <c r="E103" s="17" t="s">
        <v>9</v>
      </c>
      <c r="F103" s="17" t="s">
        <v>521</v>
      </c>
      <c r="G103" s="22" t="s">
        <v>26</v>
      </c>
      <c r="H103" s="17" t="s">
        <v>24</v>
      </c>
      <c r="I103" s="17" t="s">
        <v>515</v>
      </c>
      <c r="J103" s="17" t="s">
        <v>516</v>
      </c>
      <c r="K103" s="17" t="s">
        <v>526</v>
      </c>
      <c r="L103" s="17" t="s">
        <v>518</v>
      </c>
      <c r="M103" s="17" t="s">
        <v>154</v>
      </c>
      <c r="N103" s="17">
        <f>+VLOOKUP(M103,[2]Hoja3!$A$2:$B$7,2,0)</f>
        <v>0.8</v>
      </c>
      <c r="O103" s="17" t="s">
        <v>155</v>
      </c>
      <c r="P103" s="17">
        <f>+VLOOKUP(O103,[1]Riesgos!$C$2:$D$7,2,0)</f>
        <v>0.8</v>
      </c>
      <c r="Q103" s="17">
        <f t="shared" si="3"/>
        <v>0.64000000000000012</v>
      </c>
      <c r="R103" s="17" t="str">
        <f>+IF(N103=1,[2]Hoja3!$F$6,IF(AND(N103=1,P103=1),[2]Hoja3!$F$5,IF(Q103&lt;=[2]Hoja3!$D$17,[2]Hoja3!$F$3,IF(Q103&lt;=[2]Hoja3!$E$15,[2]Hoja3!$F$4,[2]Hoja3!$F$5))))</f>
        <v xml:space="preserve">Alto </v>
      </c>
      <c r="T103" s="19" t="s">
        <v>169</v>
      </c>
      <c r="U103" s="19" t="s">
        <v>170</v>
      </c>
      <c r="V103" s="19">
        <v>1</v>
      </c>
      <c r="W103" s="17" t="s">
        <v>155</v>
      </c>
      <c r="X103" s="17">
        <f>+VLOOKUP(W103,[1]Riesgos!$H$2:$I$7,2,0)</f>
        <v>4</v>
      </c>
      <c r="Y103" s="16" t="str">
        <f>+IF(AND(Q103&gt;[1]Riesgos!$M$1,X103&gt;[1]Riesgos!$O$1),[1]Riesgos!$K$3,(IF(AND(Q103&lt;[1]Riesgos!$M$1,X103&gt;[1]Riesgos!$O$1),[1]Riesgos!$K$4,IF(AND(Q103&gt;[1]Riesgos!$M$1,X103&lt;[1]Riesgos!$O$1),[1]Riesgos!$K$5,IF(AND(Q103&lt;[1]Riesgos!$M$1,X103&lt;[1]Riesgos!$O$1),[1]Riesgos!$K$6,0)))))</f>
        <v>4. Estructuración</v>
      </c>
      <c r="Z103" s="16">
        <v>2023</v>
      </c>
    </row>
    <row r="104" spans="1:26" ht="70.349999999999994" customHeight="1" x14ac:dyDescent="0.25">
      <c r="A104" s="17" t="s">
        <v>6</v>
      </c>
      <c r="B104" s="17" t="s">
        <v>7</v>
      </c>
      <c r="C104" s="17" t="s">
        <v>22</v>
      </c>
      <c r="D104" s="18" t="s">
        <v>520</v>
      </c>
      <c r="E104" s="17" t="s">
        <v>9</v>
      </c>
      <c r="F104" s="17" t="s">
        <v>521</v>
      </c>
      <c r="G104" s="22" t="s">
        <v>27</v>
      </c>
      <c r="H104" s="17" t="s">
        <v>24</v>
      </c>
      <c r="I104" s="17" t="s">
        <v>515</v>
      </c>
      <c r="J104" s="17" t="s">
        <v>516</v>
      </c>
      <c r="K104" s="17" t="s">
        <v>526</v>
      </c>
      <c r="L104" s="17" t="s">
        <v>518</v>
      </c>
      <c r="M104" s="17" t="s">
        <v>154</v>
      </c>
      <c r="N104" s="17">
        <f>+VLOOKUP(M104,[2]Hoja3!$A$2:$B$7,2,0)</f>
        <v>0.8</v>
      </c>
      <c r="O104" s="17" t="s">
        <v>155</v>
      </c>
      <c r="P104" s="17">
        <f>+VLOOKUP(O104,[1]Riesgos!$C$2:$D$7,2,0)</f>
        <v>0.8</v>
      </c>
      <c r="Q104" s="17">
        <f t="shared" si="3"/>
        <v>0.64000000000000012</v>
      </c>
      <c r="R104" s="17" t="str">
        <f>+IF(N104=1,[2]Hoja3!$F$6,IF(AND(N104=1,P104=1),[2]Hoja3!$F$5,IF(Q104&lt;=[2]Hoja3!$D$17,[2]Hoja3!$F$3,IF(Q104&lt;=[2]Hoja3!$E$15,[2]Hoja3!$F$4,[2]Hoja3!$F$5))))</f>
        <v xml:space="preserve">Alto </v>
      </c>
      <c r="T104" s="19" t="s">
        <v>169</v>
      </c>
      <c r="U104" s="19" t="s">
        <v>170</v>
      </c>
      <c r="V104" s="19">
        <v>1</v>
      </c>
      <c r="W104" s="17" t="s">
        <v>155</v>
      </c>
      <c r="X104" s="17">
        <f>+VLOOKUP(W104,[1]Riesgos!$H$2:$I$7,2,0)</f>
        <v>4</v>
      </c>
      <c r="Y104" s="16" t="str">
        <f>+IF(AND(Q104&gt;[1]Riesgos!$M$1,X104&gt;[1]Riesgos!$O$1),[1]Riesgos!$K$3,(IF(AND(Q104&lt;[1]Riesgos!$M$1,X104&gt;[1]Riesgos!$O$1),[1]Riesgos!$K$4,IF(AND(Q104&gt;[1]Riesgos!$M$1,X104&lt;[1]Riesgos!$O$1),[1]Riesgos!$K$5,IF(AND(Q104&lt;[1]Riesgos!$M$1,X104&lt;[1]Riesgos!$O$1),[1]Riesgos!$K$6,0)))))</f>
        <v>4. Estructuración</v>
      </c>
      <c r="Z104" s="16">
        <v>2023</v>
      </c>
    </row>
    <row r="105" spans="1:26" ht="70.349999999999994" customHeight="1" x14ac:dyDescent="0.25">
      <c r="A105" s="17" t="s">
        <v>6</v>
      </c>
      <c r="B105" s="17" t="s">
        <v>7</v>
      </c>
      <c r="C105" s="17" t="s">
        <v>28</v>
      </c>
      <c r="D105" s="18" t="s">
        <v>520</v>
      </c>
      <c r="E105" s="17" t="s">
        <v>9</v>
      </c>
      <c r="F105" s="17" t="s">
        <v>521</v>
      </c>
      <c r="G105" s="22" t="s">
        <v>29</v>
      </c>
      <c r="H105" s="17" t="s">
        <v>30</v>
      </c>
      <c r="I105" s="17" t="s">
        <v>515</v>
      </c>
      <c r="J105" s="17" t="s">
        <v>516</v>
      </c>
      <c r="K105" s="17" t="s">
        <v>526</v>
      </c>
      <c r="L105" s="17" t="s">
        <v>518</v>
      </c>
      <c r="M105" s="17" t="s">
        <v>154</v>
      </c>
      <c r="N105" s="17">
        <f>+VLOOKUP(M105,[2]Hoja3!$A$2:$B$7,2,0)</f>
        <v>0.8</v>
      </c>
      <c r="O105" s="17" t="s">
        <v>155</v>
      </c>
      <c r="P105" s="17">
        <f>+VLOOKUP(O105,[1]Riesgos!$C$2:$D$7,2,0)</f>
        <v>0.8</v>
      </c>
      <c r="Q105" s="17">
        <f t="shared" si="3"/>
        <v>0.64000000000000012</v>
      </c>
      <c r="R105" s="17" t="str">
        <f>+IF(N105=1,[2]Hoja3!$F$6,IF(AND(N105=1,P105=1),[2]Hoja3!$F$5,IF(Q105&lt;=[2]Hoja3!$D$17,[2]Hoja3!$F$3,IF(Q105&lt;=[2]Hoja3!$E$15,[2]Hoja3!$F$4,[2]Hoja3!$F$5))))</f>
        <v xml:space="preserve">Alto </v>
      </c>
      <c r="T105" s="19" t="s">
        <v>156</v>
      </c>
      <c r="U105" s="19" t="s">
        <v>519</v>
      </c>
      <c r="V105" s="19">
        <v>24000000</v>
      </c>
      <c r="W105" s="17" t="s">
        <v>155</v>
      </c>
      <c r="X105" s="17">
        <f>+VLOOKUP(W105,[1]Riesgos!$H$2:$I$7,2,0)</f>
        <v>4</v>
      </c>
      <c r="Y105" s="16" t="str">
        <f>+IF(AND(Q105&gt;[1]Riesgos!$M$1,X105&gt;[1]Riesgos!$O$1),[1]Riesgos!$K$3,(IF(AND(Q105&lt;[1]Riesgos!$M$1,X105&gt;[1]Riesgos!$O$1),[1]Riesgos!$K$4,IF(AND(Q105&gt;[1]Riesgos!$M$1,X105&lt;[1]Riesgos!$O$1),[1]Riesgos!$K$5,IF(AND(Q105&lt;[1]Riesgos!$M$1,X105&lt;[1]Riesgos!$O$1),[1]Riesgos!$K$6,0)))))</f>
        <v>4. Estructuración</v>
      </c>
      <c r="Z105" s="16">
        <v>2024</v>
      </c>
    </row>
    <row r="106" spans="1:26" ht="70.349999999999994" customHeight="1" x14ac:dyDescent="0.25">
      <c r="A106" s="17" t="s">
        <v>6</v>
      </c>
      <c r="B106" s="17" t="s">
        <v>7</v>
      </c>
      <c r="C106" s="17" t="s">
        <v>28</v>
      </c>
      <c r="D106" s="18" t="s">
        <v>520</v>
      </c>
      <c r="E106" s="17" t="s">
        <v>9</v>
      </c>
      <c r="F106" s="17" t="s">
        <v>521</v>
      </c>
      <c r="G106" s="23" t="s">
        <v>31</v>
      </c>
      <c r="H106" s="17" t="s">
        <v>30</v>
      </c>
      <c r="I106" s="17" t="s">
        <v>515</v>
      </c>
      <c r="J106" s="17" t="s">
        <v>516</v>
      </c>
      <c r="K106" s="17" t="s">
        <v>526</v>
      </c>
      <c r="L106" s="17" t="s">
        <v>518</v>
      </c>
      <c r="M106" s="17" t="s">
        <v>154</v>
      </c>
      <c r="N106" s="17">
        <f>+VLOOKUP(M106,[2]Hoja3!$A$2:$B$7,2,0)</f>
        <v>0.8</v>
      </c>
      <c r="O106" s="17" t="s">
        <v>155</v>
      </c>
      <c r="P106" s="17">
        <f>+VLOOKUP(O106,[1]Riesgos!$C$2:$D$7,2,0)</f>
        <v>0.8</v>
      </c>
      <c r="Q106" s="17">
        <f t="shared" si="3"/>
        <v>0.64000000000000012</v>
      </c>
      <c r="R106" s="17" t="str">
        <f>+IF(N106=1,[2]Hoja3!$F$6,IF(AND(N106=1,P106=1),[2]Hoja3!$F$5,IF(Q106&lt;=[2]Hoja3!$D$17,[2]Hoja3!$F$3,IF(Q106&lt;=[2]Hoja3!$E$15,[2]Hoja3!$F$4,[2]Hoja3!$F$5))))</f>
        <v xml:space="preserve">Alto </v>
      </c>
      <c r="T106" s="19" t="s">
        <v>169</v>
      </c>
      <c r="U106" s="19" t="s">
        <v>170</v>
      </c>
      <c r="V106" s="19">
        <v>1</v>
      </c>
      <c r="W106" s="17" t="s">
        <v>155</v>
      </c>
      <c r="X106" s="17">
        <f>+VLOOKUP(W106,[1]Riesgos!$H$2:$I$7,2,0)</f>
        <v>4</v>
      </c>
      <c r="Y106" s="16" t="str">
        <f>+IF(AND(Q106&gt;[1]Riesgos!$M$1,X106&gt;[1]Riesgos!$O$1),[1]Riesgos!$K$3,(IF(AND(Q106&lt;[1]Riesgos!$M$1,X106&gt;[1]Riesgos!$O$1),[1]Riesgos!$K$4,IF(AND(Q106&gt;[1]Riesgos!$M$1,X106&lt;[1]Riesgos!$O$1),[1]Riesgos!$K$5,IF(AND(Q106&lt;[1]Riesgos!$M$1,X106&lt;[1]Riesgos!$O$1),[1]Riesgos!$K$6,0)))))</f>
        <v>4. Estructuración</v>
      </c>
      <c r="Z106" s="16">
        <v>2024</v>
      </c>
    </row>
    <row r="107" spans="1:26" ht="70.349999999999994" customHeight="1" x14ac:dyDescent="0.25">
      <c r="A107" s="17" t="s">
        <v>6</v>
      </c>
      <c r="B107" s="17" t="s">
        <v>7</v>
      </c>
      <c r="C107" s="17" t="s">
        <v>32</v>
      </c>
      <c r="D107" s="18" t="s">
        <v>520</v>
      </c>
      <c r="E107" s="17" t="s">
        <v>9</v>
      </c>
      <c r="F107" s="17" t="s">
        <v>521</v>
      </c>
      <c r="G107" s="22" t="s">
        <v>33</v>
      </c>
      <c r="H107" s="17" t="s">
        <v>34</v>
      </c>
      <c r="I107" s="17" t="s">
        <v>515</v>
      </c>
      <c r="J107" s="17" t="s">
        <v>516</v>
      </c>
      <c r="K107" s="17" t="s">
        <v>526</v>
      </c>
      <c r="L107" s="17" t="s">
        <v>518</v>
      </c>
      <c r="M107" s="17" t="s">
        <v>154</v>
      </c>
      <c r="N107" s="17">
        <f>+VLOOKUP(M107,[2]Hoja3!$A$2:$B$7,2,0)</f>
        <v>0.8</v>
      </c>
      <c r="O107" s="17" t="s">
        <v>155</v>
      </c>
      <c r="P107" s="17">
        <f>+VLOOKUP(O107,[1]Riesgos!$C$2:$D$7,2,0)</f>
        <v>0.8</v>
      </c>
      <c r="Q107" s="17">
        <f t="shared" si="3"/>
        <v>0.64000000000000012</v>
      </c>
      <c r="R107" s="17" t="str">
        <f>+IF(N107=1,[2]Hoja3!$F$6,IF(AND(N107=1,P107=1),[2]Hoja3!$F$5,IF(Q107&lt;=[2]Hoja3!$D$17,[2]Hoja3!$F$3,IF(Q107&lt;=[2]Hoja3!$E$15,[2]Hoja3!$F$4,[2]Hoja3!$F$5))))</f>
        <v xml:space="preserve">Alto </v>
      </c>
      <c r="T107" s="19" t="s">
        <v>156</v>
      </c>
      <c r="U107" s="19" t="s">
        <v>519</v>
      </c>
      <c r="V107" s="19">
        <v>27000000</v>
      </c>
      <c r="W107" s="17" t="s">
        <v>155</v>
      </c>
      <c r="X107" s="17">
        <f>+VLOOKUP(W107,[1]Riesgos!$H$2:$I$7,2,0)</f>
        <v>4</v>
      </c>
      <c r="Y107" s="16" t="str">
        <f>+IF(AND(Q107&gt;[1]Riesgos!$M$1,X107&gt;[1]Riesgos!$O$1),[1]Riesgos!$K$3,(IF(AND(Q107&lt;[1]Riesgos!$M$1,X107&gt;[1]Riesgos!$O$1),[1]Riesgos!$K$4,IF(AND(Q107&gt;[1]Riesgos!$M$1,X107&lt;[1]Riesgos!$O$1),[1]Riesgos!$K$5,IF(AND(Q107&lt;[1]Riesgos!$M$1,X107&lt;[1]Riesgos!$O$1),[1]Riesgos!$K$6,0)))))</f>
        <v>4. Estructuración</v>
      </c>
      <c r="Z107" s="16">
        <v>2024</v>
      </c>
    </row>
    <row r="108" spans="1:26" ht="70.349999999999994" customHeight="1" x14ac:dyDescent="0.25">
      <c r="A108" s="17" t="s">
        <v>6</v>
      </c>
      <c r="B108" s="17" t="s">
        <v>7</v>
      </c>
      <c r="C108" s="17" t="s">
        <v>32</v>
      </c>
      <c r="D108" s="18" t="s">
        <v>520</v>
      </c>
      <c r="E108" s="17" t="s">
        <v>9</v>
      </c>
      <c r="F108" s="17" t="s">
        <v>521</v>
      </c>
      <c r="G108" s="22" t="s">
        <v>35</v>
      </c>
      <c r="H108" s="17" t="s">
        <v>34</v>
      </c>
      <c r="I108" s="17" t="s">
        <v>515</v>
      </c>
      <c r="J108" s="17" t="s">
        <v>516</v>
      </c>
      <c r="K108" s="17" t="s">
        <v>526</v>
      </c>
      <c r="L108" s="17" t="s">
        <v>518</v>
      </c>
      <c r="M108" s="17" t="s">
        <v>154</v>
      </c>
      <c r="N108" s="17">
        <f>+VLOOKUP(M108,[2]Hoja3!$A$2:$B$7,2,0)</f>
        <v>0.8</v>
      </c>
      <c r="O108" s="17" t="s">
        <v>155</v>
      </c>
      <c r="P108" s="17">
        <f>+VLOOKUP(O108,[1]Riesgos!$C$2:$D$7,2,0)</f>
        <v>0.8</v>
      </c>
      <c r="Q108" s="17">
        <f t="shared" si="3"/>
        <v>0.64000000000000012</v>
      </c>
      <c r="R108" s="17" t="str">
        <f>+IF(N108=1,[2]Hoja3!$F$6,IF(AND(N108=1,P108=1),[2]Hoja3!$F$5,IF(Q108&lt;=[2]Hoja3!$D$17,[2]Hoja3!$F$3,IF(Q108&lt;=[2]Hoja3!$E$15,[2]Hoja3!$F$4,[2]Hoja3!$F$5))))</f>
        <v xml:space="preserve">Alto </v>
      </c>
      <c r="T108" s="19" t="s">
        <v>169</v>
      </c>
      <c r="U108" s="19" t="s">
        <v>170</v>
      </c>
      <c r="V108" s="19">
        <v>1</v>
      </c>
      <c r="W108" s="17" t="s">
        <v>155</v>
      </c>
      <c r="X108" s="17">
        <f>+VLOOKUP(W108,[1]Riesgos!$H$2:$I$7,2,0)</f>
        <v>4</v>
      </c>
      <c r="Y108" s="16" t="str">
        <f>+IF(AND(Q108&gt;[1]Riesgos!$M$1,X108&gt;[1]Riesgos!$O$1),[1]Riesgos!$K$3,(IF(AND(Q108&lt;[1]Riesgos!$M$1,X108&gt;[1]Riesgos!$O$1),[1]Riesgos!$K$4,IF(AND(Q108&gt;[1]Riesgos!$M$1,X108&lt;[1]Riesgos!$O$1),[1]Riesgos!$K$5,IF(AND(Q108&lt;[1]Riesgos!$M$1,X108&lt;[1]Riesgos!$O$1),[1]Riesgos!$K$6,0)))))</f>
        <v>4. Estructuración</v>
      </c>
      <c r="Z108" s="16">
        <v>2024</v>
      </c>
    </row>
    <row r="109" spans="1:26" ht="70.349999999999994" customHeight="1" x14ac:dyDescent="0.25">
      <c r="A109" s="17" t="s">
        <v>6</v>
      </c>
      <c r="B109" s="17" t="s">
        <v>7</v>
      </c>
      <c r="C109" s="17" t="s">
        <v>32</v>
      </c>
      <c r="D109" s="18" t="s">
        <v>520</v>
      </c>
      <c r="E109" s="17" t="s">
        <v>9</v>
      </c>
      <c r="F109" s="17" t="s">
        <v>521</v>
      </c>
      <c r="G109" s="22" t="s">
        <v>36</v>
      </c>
      <c r="H109" s="17" t="s">
        <v>34</v>
      </c>
      <c r="I109" s="17" t="s">
        <v>515</v>
      </c>
      <c r="J109" s="17" t="s">
        <v>516</v>
      </c>
      <c r="K109" s="17" t="s">
        <v>526</v>
      </c>
      <c r="L109" s="17" t="s">
        <v>518</v>
      </c>
      <c r="M109" s="17" t="s">
        <v>154</v>
      </c>
      <c r="N109" s="17">
        <f>+VLOOKUP(M109,[2]Hoja3!$A$2:$B$7,2,0)</f>
        <v>0.8</v>
      </c>
      <c r="O109" s="17" t="s">
        <v>155</v>
      </c>
      <c r="P109" s="17">
        <f>+VLOOKUP(O109,[1]Riesgos!$C$2:$D$7,2,0)</f>
        <v>0.8</v>
      </c>
      <c r="Q109" s="17">
        <f t="shared" si="3"/>
        <v>0.64000000000000012</v>
      </c>
      <c r="R109" s="17" t="str">
        <f>+IF(N109=1,[2]Hoja3!$F$6,IF(AND(N109=1,P109=1),[2]Hoja3!$F$5,IF(Q109&lt;=[2]Hoja3!$D$17,[2]Hoja3!$F$3,IF(Q109&lt;=[2]Hoja3!$E$15,[2]Hoja3!$F$4,[2]Hoja3!$F$5))))</f>
        <v xml:space="preserve">Alto </v>
      </c>
      <c r="T109" s="19" t="s">
        <v>169</v>
      </c>
      <c r="U109" s="19" t="s">
        <v>170</v>
      </c>
      <c r="V109" s="19">
        <v>1</v>
      </c>
      <c r="W109" s="17" t="s">
        <v>155</v>
      </c>
      <c r="X109" s="17">
        <f>+VLOOKUP(W109,[1]Riesgos!$H$2:$I$7,2,0)</f>
        <v>4</v>
      </c>
      <c r="Y109" s="16" t="str">
        <f>+IF(AND(Q109&gt;[1]Riesgos!$M$1,X109&gt;[1]Riesgos!$O$1),[1]Riesgos!$K$3,(IF(AND(Q109&lt;[1]Riesgos!$M$1,X109&gt;[1]Riesgos!$O$1),[1]Riesgos!$K$4,IF(AND(Q109&gt;[1]Riesgos!$M$1,X109&lt;[1]Riesgos!$O$1),[1]Riesgos!$K$5,IF(AND(Q109&lt;[1]Riesgos!$M$1,X109&lt;[1]Riesgos!$O$1),[1]Riesgos!$K$6,0)))))</f>
        <v>4. Estructuración</v>
      </c>
      <c r="Z109" s="16">
        <v>2024</v>
      </c>
    </row>
    <row r="110" spans="1:26" ht="70.349999999999994" customHeight="1" x14ac:dyDescent="0.25">
      <c r="A110" s="17" t="s">
        <v>6</v>
      </c>
      <c r="B110" s="17" t="s">
        <v>37</v>
      </c>
      <c r="C110" s="17" t="s">
        <v>38</v>
      </c>
      <c r="D110" s="18" t="s">
        <v>527</v>
      </c>
      <c r="E110" s="17" t="s">
        <v>9</v>
      </c>
      <c r="F110" s="17" t="s">
        <v>521</v>
      </c>
      <c r="G110" s="23" t="s">
        <v>39</v>
      </c>
      <c r="H110" s="17" t="s">
        <v>40</v>
      </c>
      <c r="I110" s="17" t="s">
        <v>528</v>
      </c>
      <c r="J110" s="17" t="s">
        <v>516</v>
      </c>
      <c r="K110" s="17" t="s">
        <v>529</v>
      </c>
      <c r="L110" s="17" t="s">
        <v>518</v>
      </c>
      <c r="M110" s="17" t="s">
        <v>154</v>
      </c>
      <c r="N110" s="17">
        <f>+VLOOKUP(M110,[2]Hoja3!$A$2:$B$7,2,0)</f>
        <v>0.8</v>
      </c>
      <c r="O110" s="17" t="s">
        <v>155</v>
      </c>
      <c r="P110" s="17">
        <f>+VLOOKUP(O110,[1]Riesgos!$C$2:$D$7,2,0)</f>
        <v>0.8</v>
      </c>
      <c r="Q110" s="17">
        <f t="shared" si="3"/>
        <v>0.64000000000000012</v>
      </c>
      <c r="R110" s="17" t="str">
        <f>+IF(N110=1,[2]Hoja3!$F$6,IF(AND(N110=1,P110=1),[2]Hoja3!$F$5,IF(Q110&lt;=[2]Hoja3!$D$17,[2]Hoja3!$F$3,IF(Q110&lt;=[2]Hoja3!$E$15,[2]Hoja3!$F$4,[2]Hoja3!$F$5))))</f>
        <v xml:space="preserve">Alto </v>
      </c>
      <c r="T110" s="19" t="s">
        <v>156</v>
      </c>
      <c r="U110" s="19" t="s">
        <v>519</v>
      </c>
      <c r="V110" s="19">
        <v>85000000</v>
      </c>
      <c r="W110" s="17" t="s">
        <v>155</v>
      </c>
      <c r="X110" s="17">
        <f>+VLOOKUP(W110,[1]Riesgos!$H$2:$I$7,2,0)</f>
        <v>4</v>
      </c>
      <c r="Y110" s="16" t="str">
        <f>+IF(AND(Q110&gt;[1]Riesgos!$M$1,X110&gt;[1]Riesgos!$O$1),[1]Riesgos!$K$3,(IF(AND(Q110&lt;[1]Riesgos!$M$1,X110&gt;[1]Riesgos!$O$1),[1]Riesgos!$K$4,IF(AND(Q110&gt;[1]Riesgos!$M$1,X110&lt;[1]Riesgos!$O$1),[1]Riesgos!$K$5,IF(AND(Q110&lt;[1]Riesgos!$M$1,X110&lt;[1]Riesgos!$O$1),[1]Riesgos!$K$6,0)))))</f>
        <v>4. Estructuración</v>
      </c>
      <c r="Z110" s="16">
        <v>2023</v>
      </c>
    </row>
    <row r="111" spans="1:26" ht="70.349999999999994" customHeight="1" x14ac:dyDescent="0.25">
      <c r="A111" s="17" t="s">
        <v>6</v>
      </c>
      <c r="B111" s="17" t="s">
        <v>37</v>
      </c>
      <c r="C111" s="17" t="s">
        <v>41</v>
      </c>
      <c r="D111" s="18" t="s">
        <v>527</v>
      </c>
      <c r="E111" s="17" t="s">
        <v>9</v>
      </c>
      <c r="F111" s="17" t="s">
        <v>521</v>
      </c>
      <c r="G111" s="22" t="s">
        <v>42</v>
      </c>
      <c r="H111" s="17" t="s">
        <v>40</v>
      </c>
      <c r="I111" s="17" t="s">
        <v>528</v>
      </c>
      <c r="J111" s="17" t="s">
        <v>516</v>
      </c>
      <c r="K111" s="17" t="s">
        <v>529</v>
      </c>
      <c r="L111" s="17" t="s">
        <v>518</v>
      </c>
      <c r="M111" s="17" t="s">
        <v>154</v>
      </c>
      <c r="N111" s="17">
        <f>+VLOOKUP(M111,[2]Hoja3!$A$2:$B$7,2,0)</f>
        <v>0.8</v>
      </c>
      <c r="O111" s="17" t="s">
        <v>155</v>
      </c>
      <c r="P111" s="17">
        <f>+VLOOKUP(O111,[1]Riesgos!$C$2:$D$7,2,0)</f>
        <v>0.8</v>
      </c>
      <c r="Q111" s="17">
        <f t="shared" si="3"/>
        <v>0.64000000000000012</v>
      </c>
      <c r="R111" s="17" t="str">
        <f>+IF(N111=1,[2]Hoja3!$F$6,IF(AND(N111=1,P111=1),[2]Hoja3!$F$5,IF(Q111&lt;=[2]Hoja3!$D$17,[2]Hoja3!$F$3,IF(Q111&lt;=[2]Hoja3!$E$15,[2]Hoja3!$F$4,[2]Hoja3!$F$5))))</f>
        <v xml:space="preserve">Alto </v>
      </c>
      <c r="T111" s="19" t="s">
        <v>169</v>
      </c>
      <c r="U111" s="19" t="s">
        <v>170</v>
      </c>
      <c r="V111" s="19">
        <v>1</v>
      </c>
      <c r="W111" s="17" t="s">
        <v>155</v>
      </c>
      <c r="X111" s="17">
        <f>+VLOOKUP(W111,[1]Riesgos!$H$2:$I$7,2,0)</f>
        <v>4</v>
      </c>
      <c r="Y111" s="16" t="str">
        <f>+IF(AND(Q111&gt;[1]Riesgos!$M$1,X111&gt;[1]Riesgos!$O$1),[1]Riesgos!$K$3,(IF(AND(Q111&lt;[1]Riesgos!$M$1,X111&gt;[1]Riesgos!$O$1),[1]Riesgos!$K$4,IF(AND(Q111&gt;[1]Riesgos!$M$1,X111&lt;[1]Riesgos!$O$1),[1]Riesgos!$K$5,IF(AND(Q111&lt;[1]Riesgos!$M$1,X111&lt;[1]Riesgos!$O$1),[1]Riesgos!$K$6,0)))))</f>
        <v>4. Estructuración</v>
      </c>
      <c r="Z111" s="16">
        <v>2023</v>
      </c>
    </row>
    <row r="112" spans="1:26" ht="70.349999999999994" customHeight="1" x14ac:dyDescent="0.25">
      <c r="A112" s="17" t="s">
        <v>6</v>
      </c>
      <c r="B112" s="17" t="s">
        <v>37</v>
      </c>
      <c r="C112" s="17" t="s">
        <v>43</v>
      </c>
      <c r="D112" s="18" t="s">
        <v>527</v>
      </c>
      <c r="E112" s="17" t="s">
        <v>9</v>
      </c>
      <c r="F112" s="17" t="s">
        <v>530</v>
      </c>
      <c r="G112" s="23" t="s">
        <v>44</v>
      </c>
      <c r="H112" s="17" t="s">
        <v>531</v>
      </c>
      <c r="I112" s="17" t="s">
        <v>528</v>
      </c>
      <c r="J112" s="17" t="s">
        <v>516</v>
      </c>
      <c r="K112" s="17" t="s">
        <v>529</v>
      </c>
      <c r="L112" s="17" t="s">
        <v>518</v>
      </c>
      <c r="M112" s="17" t="s">
        <v>154</v>
      </c>
      <c r="N112" s="17">
        <f>+VLOOKUP(M112,[2]Hoja3!$A$2:$B$7,2,0)</f>
        <v>0.8</v>
      </c>
      <c r="O112" s="17" t="s">
        <v>155</v>
      </c>
      <c r="P112" s="17">
        <f>+VLOOKUP(O112,[1]Riesgos!$C$2:$D$7,2,0)</f>
        <v>0.8</v>
      </c>
      <c r="Q112" s="17">
        <f t="shared" si="3"/>
        <v>0.64000000000000012</v>
      </c>
      <c r="R112" s="17" t="str">
        <f>+IF(N112=1,[2]Hoja3!$F$6,IF(AND(N112=1,P112=1),[2]Hoja3!$F$5,IF(Q112&lt;=[2]Hoja3!$D$17,[2]Hoja3!$F$3,IF(Q112&lt;=[2]Hoja3!$E$15,[2]Hoja3!$F$4,[2]Hoja3!$F$5))))</f>
        <v xml:space="preserve">Alto </v>
      </c>
      <c r="T112" s="19" t="s">
        <v>169</v>
      </c>
      <c r="U112" s="19" t="s">
        <v>170</v>
      </c>
      <c r="V112" s="19">
        <v>1</v>
      </c>
      <c r="W112" s="17" t="s">
        <v>155</v>
      </c>
      <c r="X112" s="17">
        <f>+VLOOKUP(W112,[1]Riesgos!$H$2:$I$7,2,0)</f>
        <v>4</v>
      </c>
      <c r="Y112" s="16" t="str">
        <f>+IF(AND(Q112&gt;[1]Riesgos!$M$1,X112&gt;[1]Riesgos!$O$1),[1]Riesgos!$K$3,(IF(AND(Q112&lt;[1]Riesgos!$M$1,X112&gt;[1]Riesgos!$O$1),[1]Riesgos!$K$4,IF(AND(Q112&gt;[1]Riesgos!$M$1,X112&lt;[1]Riesgos!$O$1),[1]Riesgos!$K$5,IF(AND(Q112&lt;[1]Riesgos!$M$1,X112&lt;[1]Riesgos!$O$1),[1]Riesgos!$K$6,0)))))</f>
        <v>4. Estructuración</v>
      </c>
      <c r="Z112" s="16">
        <v>2023</v>
      </c>
    </row>
    <row r="113" spans="1:26" ht="70.349999999999994" customHeight="1" x14ac:dyDescent="0.25">
      <c r="A113" s="17" t="s">
        <v>6</v>
      </c>
      <c r="B113" s="17" t="s">
        <v>37</v>
      </c>
      <c r="C113" s="17" t="s">
        <v>43</v>
      </c>
      <c r="D113" s="18" t="s">
        <v>527</v>
      </c>
      <c r="E113" s="17" t="s">
        <v>9</v>
      </c>
      <c r="F113" s="17" t="s">
        <v>521</v>
      </c>
      <c r="G113" s="22" t="s">
        <v>45</v>
      </c>
      <c r="H113" s="17" t="s">
        <v>40</v>
      </c>
      <c r="I113" s="17" t="s">
        <v>528</v>
      </c>
      <c r="J113" s="17" t="s">
        <v>516</v>
      </c>
      <c r="K113" s="17" t="s">
        <v>529</v>
      </c>
      <c r="L113" s="17" t="s">
        <v>518</v>
      </c>
      <c r="M113" s="17" t="s">
        <v>154</v>
      </c>
      <c r="N113" s="17">
        <f>+VLOOKUP(M113,[2]Hoja3!$A$2:$B$7,2,0)</f>
        <v>0.8</v>
      </c>
      <c r="O113" s="17" t="s">
        <v>155</v>
      </c>
      <c r="P113" s="17">
        <f>+VLOOKUP(O113,[1]Riesgos!$C$2:$D$7,2,0)</f>
        <v>0.8</v>
      </c>
      <c r="Q113" s="17">
        <f t="shared" si="3"/>
        <v>0.64000000000000012</v>
      </c>
      <c r="R113" s="17" t="str">
        <f>+IF(N113=1,[2]Hoja3!$F$6,IF(AND(N113=1,P113=1),[2]Hoja3!$F$5,IF(Q113&lt;=[2]Hoja3!$D$17,[2]Hoja3!$F$3,IF(Q113&lt;=[2]Hoja3!$E$15,[2]Hoja3!$F$4,[2]Hoja3!$F$5))))</f>
        <v xml:space="preserve">Alto </v>
      </c>
      <c r="T113" s="19" t="s">
        <v>169</v>
      </c>
      <c r="U113" s="19" t="s">
        <v>170</v>
      </c>
      <c r="V113" s="19">
        <v>1</v>
      </c>
      <c r="W113" s="17" t="s">
        <v>155</v>
      </c>
      <c r="X113" s="17">
        <f>+VLOOKUP(W113,[1]Riesgos!$H$2:$I$7,2,0)</f>
        <v>4</v>
      </c>
      <c r="Y113" s="16" t="str">
        <f>+IF(AND(Q113&gt;[1]Riesgos!$M$1,X113&gt;[1]Riesgos!$O$1),[1]Riesgos!$K$3,(IF(AND(Q113&lt;[1]Riesgos!$M$1,X113&gt;[1]Riesgos!$O$1),[1]Riesgos!$K$4,IF(AND(Q113&gt;[1]Riesgos!$M$1,X113&lt;[1]Riesgos!$O$1),[1]Riesgos!$K$5,IF(AND(Q113&lt;[1]Riesgos!$M$1,X113&lt;[1]Riesgos!$O$1),[1]Riesgos!$K$6,0)))))</f>
        <v>4. Estructuración</v>
      </c>
      <c r="Z113" s="16">
        <v>2023</v>
      </c>
    </row>
    <row r="114" spans="1:26" ht="70.349999999999994" customHeight="1" x14ac:dyDescent="0.25">
      <c r="A114" s="17" t="s">
        <v>6</v>
      </c>
      <c r="B114" s="17" t="s">
        <v>46</v>
      </c>
      <c r="C114" s="17" t="s">
        <v>47</v>
      </c>
      <c r="D114" s="18" t="s">
        <v>532</v>
      </c>
      <c r="E114" s="17" t="s">
        <v>48</v>
      </c>
      <c r="F114" s="17" t="s">
        <v>521</v>
      </c>
      <c r="G114" s="22" t="s">
        <v>49</v>
      </c>
      <c r="H114" s="17" t="s">
        <v>50</v>
      </c>
      <c r="I114" s="17" t="s">
        <v>533</v>
      </c>
      <c r="J114" s="17" t="s">
        <v>516</v>
      </c>
      <c r="K114" s="17" t="s">
        <v>529</v>
      </c>
      <c r="L114" s="17" t="s">
        <v>534</v>
      </c>
      <c r="M114" s="17" t="s">
        <v>154</v>
      </c>
      <c r="N114" s="17">
        <f>+VLOOKUP(M114,[2]Hoja3!$A$2:$B$7,2,0)</f>
        <v>0.8</v>
      </c>
      <c r="O114" s="17" t="s">
        <v>155</v>
      </c>
      <c r="P114" s="17">
        <f>+VLOOKUP(O114,[1]Riesgos!$C$2:$D$7,2,0)</f>
        <v>0.8</v>
      </c>
      <c r="Q114" s="17">
        <f t="shared" si="3"/>
        <v>0.64000000000000012</v>
      </c>
      <c r="R114" s="17" t="str">
        <f>+IF(N114=1,[2]Hoja3!$F$6,IF(AND(N114=1,P114=1),[2]Hoja3!$F$5,IF(Q114&lt;=[2]Hoja3!$D$17,[2]Hoja3!$F$3,IF(Q114&lt;=[2]Hoja3!$E$15,[2]Hoja3!$F$4,[2]Hoja3!$F$5))))</f>
        <v xml:space="preserve">Alto </v>
      </c>
      <c r="T114" s="19" t="s">
        <v>156</v>
      </c>
      <c r="U114" s="19" t="s">
        <v>519</v>
      </c>
      <c r="V114" s="19">
        <v>35500000</v>
      </c>
      <c r="W114" s="17" t="s">
        <v>155</v>
      </c>
      <c r="X114" s="17">
        <f>+VLOOKUP(W114,[1]Riesgos!$H$2:$I$7,2,0)</f>
        <v>4</v>
      </c>
      <c r="Y114" s="16" t="str">
        <f>+IF(AND(Q114&gt;[1]Riesgos!$M$1,X114&gt;[1]Riesgos!$O$1),[1]Riesgos!$K$3,(IF(AND(Q114&lt;[1]Riesgos!$M$1,X114&gt;[1]Riesgos!$O$1),[1]Riesgos!$K$4,IF(AND(Q114&gt;[1]Riesgos!$M$1,X114&lt;[1]Riesgos!$O$1),[1]Riesgos!$K$5,IF(AND(Q114&lt;[1]Riesgos!$M$1,X114&lt;[1]Riesgos!$O$1),[1]Riesgos!$K$6,0)))))</f>
        <v>4. Estructuración</v>
      </c>
      <c r="Z114" s="16">
        <v>2024</v>
      </c>
    </row>
    <row r="115" spans="1:26" ht="70.349999999999994" customHeight="1" x14ac:dyDescent="0.25">
      <c r="A115" s="17" t="s">
        <v>6</v>
      </c>
      <c r="B115" s="17" t="s">
        <v>46</v>
      </c>
      <c r="C115" s="17" t="s">
        <v>51</v>
      </c>
      <c r="D115" s="18" t="s">
        <v>532</v>
      </c>
      <c r="E115" s="17" t="s">
        <v>48</v>
      </c>
      <c r="F115" s="17" t="s">
        <v>521</v>
      </c>
      <c r="G115" s="22" t="s">
        <v>52</v>
      </c>
      <c r="H115" s="17" t="s">
        <v>50</v>
      </c>
      <c r="I115" s="17" t="s">
        <v>533</v>
      </c>
      <c r="J115" s="17" t="s">
        <v>516</v>
      </c>
      <c r="K115" s="17" t="s">
        <v>529</v>
      </c>
      <c r="L115" s="17" t="s">
        <v>534</v>
      </c>
      <c r="M115" s="17" t="s">
        <v>154</v>
      </c>
      <c r="N115" s="17">
        <f>+VLOOKUP(M115,[2]Hoja3!$A$2:$B$7,2,0)</f>
        <v>0.8</v>
      </c>
      <c r="O115" s="17" t="s">
        <v>155</v>
      </c>
      <c r="P115" s="17">
        <f>+VLOOKUP(O115,[1]Riesgos!$C$2:$D$7,2,0)</f>
        <v>0.8</v>
      </c>
      <c r="Q115" s="17">
        <f t="shared" si="3"/>
        <v>0.64000000000000012</v>
      </c>
      <c r="R115" s="17" t="str">
        <f>+IF(N115=1,[2]Hoja3!$F$6,IF(AND(N115=1,P115=1),[2]Hoja3!$F$5,IF(Q115&lt;=[2]Hoja3!$D$17,[2]Hoja3!$F$3,IF(Q115&lt;=[2]Hoja3!$E$15,[2]Hoja3!$F$4,[2]Hoja3!$F$5))))</f>
        <v xml:space="preserve">Alto </v>
      </c>
      <c r="T115" s="19" t="s">
        <v>169</v>
      </c>
      <c r="U115" s="19" t="s">
        <v>170</v>
      </c>
      <c r="V115" s="19">
        <v>1</v>
      </c>
      <c r="W115" s="17" t="s">
        <v>155</v>
      </c>
      <c r="X115" s="17">
        <f>+VLOOKUP(W115,[1]Riesgos!$H$2:$I$7,2,0)</f>
        <v>4</v>
      </c>
      <c r="Y115" s="16" t="str">
        <f>+IF(AND(Q115&gt;[1]Riesgos!$M$1,X115&gt;[1]Riesgos!$O$1),[1]Riesgos!$K$3,(IF(AND(Q115&lt;[1]Riesgos!$M$1,X115&gt;[1]Riesgos!$O$1),[1]Riesgos!$K$4,IF(AND(Q115&gt;[1]Riesgos!$M$1,X115&lt;[1]Riesgos!$O$1),[1]Riesgos!$K$5,IF(AND(Q115&lt;[1]Riesgos!$M$1,X115&lt;[1]Riesgos!$O$1),[1]Riesgos!$K$6,0)))))</f>
        <v>4. Estructuración</v>
      </c>
      <c r="Z115" s="16">
        <v>2024</v>
      </c>
    </row>
    <row r="116" spans="1:26" ht="70.349999999999994" customHeight="1" x14ac:dyDescent="0.25">
      <c r="A116" s="17" t="s">
        <v>6</v>
      </c>
      <c r="B116" s="17" t="s">
        <v>46</v>
      </c>
      <c r="C116" s="17" t="s">
        <v>53</v>
      </c>
      <c r="D116" s="18" t="s">
        <v>532</v>
      </c>
      <c r="E116" s="17" t="s">
        <v>48</v>
      </c>
      <c r="F116" s="17" t="s">
        <v>521</v>
      </c>
      <c r="G116" s="22" t="s">
        <v>54</v>
      </c>
      <c r="H116" s="17" t="s">
        <v>50</v>
      </c>
      <c r="I116" s="17" t="s">
        <v>533</v>
      </c>
      <c r="J116" s="17" t="s">
        <v>516</v>
      </c>
      <c r="K116" s="17" t="s">
        <v>529</v>
      </c>
      <c r="L116" s="17" t="s">
        <v>534</v>
      </c>
      <c r="M116" s="17" t="s">
        <v>154</v>
      </c>
      <c r="N116" s="17">
        <f>+VLOOKUP(M116,[2]Hoja3!$A$2:$B$7,2,0)</f>
        <v>0.8</v>
      </c>
      <c r="O116" s="17" t="s">
        <v>155</v>
      </c>
      <c r="P116" s="17">
        <f>+VLOOKUP(O116,[1]Riesgos!$C$2:$D$7,2,0)</f>
        <v>0.8</v>
      </c>
      <c r="Q116" s="17">
        <f t="shared" si="3"/>
        <v>0.64000000000000012</v>
      </c>
      <c r="R116" s="17" t="str">
        <f>+IF(N116=1,[2]Hoja3!$F$6,IF(AND(N116=1,P116=1),[2]Hoja3!$F$5,IF(Q116&lt;=[2]Hoja3!$D$17,[2]Hoja3!$F$3,IF(Q116&lt;=[2]Hoja3!$E$15,[2]Hoja3!$F$4,[2]Hoja3!$F$5))))</f>
        <v xml:space="preserve">Alto </v>
      </c>
      <c r="T116" s="19" t="s">
        <v>169</v>
      </c>
      <c r="U116" s="19" t="s">
        <v>170</v>
      </c>
      <c r="V116" s="19">
        <v>1</v>
      </c>
      <c r="W116" s="17" t="s">
        <v>155</v>
      </c>
      <c r="X116" s="17">
        <f>+VLOOKUP(W116,[1]Riesgos!$H$2:$I$7,2,0)</f>
        <v>4</v>
      </c>
      <c r="Y116" s="16" t="str">
        <f>+IF(AND(Q116&gt;[1]Riesgos!$M$1,X116&gt;[1]Riesgos!$O$1),[1]Riesgos!$K$3,(IF(AND(Q116&lt;[1]Riesgos!$M$1,X116&gt;[1]Riesgos!$O$1),[1]Riesgos!$K$4,IF(AND(Q116&gt;[1]Riesgos!$M$1,X116&lt;[1]Riesgos!$O$1),[1]Riesgos!$K$5,IF(AND(Q116&lt;[1]Riesgos!$M$1,X116&lt;[1]Riesgos!$O$1),[1]Riesgos!$K$6,0)))))</f>
        <v>4. Estructuración</v>
      </c>
      <c r="Z116" s="16">
        <v>2024</v>
      </c>
    </row>
    <row r="117" spans="1:26" ht="70.349999999999994" customHeight="1" x14ac:dyDescent="0.25">
      <c r="A117" s="17" t="s">
        <v>6</v>
      </c>
      <c r="B117" s="17" t="s">
        <v>55</v>
      </c>
      <c r="C117" s="17" t="s">
        <v>56</v>
      </c>
      <c r="D117" s="18" t="s">
        <v>520</v>
      </c>
      <c r="E117" s="17" t="s">
        <v>57</v>
      </c>
      <c r="F117" s="17" t="s">
        <v>524</v>
      </c>
      <c r="G117" s="23" t="s">
        <v>58</v>
      </c>
      <c r="H117" s="17" t="s">
        <v>59</v>
      </c>
      <c r="I117" s="17" t="s">
        <v>535</v>
      </c>
      <c r="J117" s="17" t="s">
        <v>536</v>
      </c>
      <c r="K117" s="17" t="s">
        <v>537</v>
      </c>
      <c r="L117" s="17" t="s">
        <v>538</v>
      </c>
      <c r="M117" s="17" t="s">
        <v>154</v>
      </c>
      <c r="N117" s="17">
        <f>+VLOOKUP(M117,[2]Hoja3!$A$2:$B$7,2,0)</f>
        <v>0.8</v>
      </c>
      <c r="O117" s="17" t="s">
        <v>155</v>
      </c>
      <c r="P117" s="17">
        <f>+VLOOKUP(O117,[1]Riesgos!$C$2:$D$7,2,0)</f>
        <v>0.8</v>
      </c>
      <c r="Q117" s="17">
        <f t="shared" si="3"/>
        <v>0.64000000000000012</v>
      </c>
      <c r="R117" s="17" t="str">
        <f>+IF(N117=1,[2]Hoja3!$F$6,IF(AND(N117=1,P117=1),[2]Hoja3!$F$5,IF(Q117&lt;=[2]Hoja3!$D$17,[2]Hoja3!$F$3,IF(Q117&lt;=[2]Hoja3!$E$15,[2]Hoja3!$F$4,[2]Hoja3!$F$5))))</f>
        <v xml:space="preserve">Alto </v>
      </c>
      <c r="T117" s="19" t="s">
        <v>156</v>
      </c>
      <c r="U117" s="19" t="s">
        <v>519</v>
      </c>
      <c r="V117" s="19">
        <v>60000000</v>
      </c>
      <c r="W117" s="17" t="s">
        <v>155</v>
      </c>
      <c r="X117" s="17">
        <f>+VLOOKUP(W117,[1]Riesgos!$H$2:$I$7,2,0)</f>
        <v>4</v>
      </c>
      <c r="Y117" s="16" t="str">
        <f>+IF(AND(Q117&gt;[1]Riesgos!$M$1,X117&gt;[1]Riesgos!$O$1),[1]Riesgos!$K$3,(IF(AND(Q117&lt;[1]Riesgos!$M$1,X117&gt;[1]Riesgos!$O$1),[1]Riesgos!$K$4,IF(AND(Q117&gt;[1]Riesgos!$M$1,X117&lt;[1]Riesgos!$O$1),[1]Riesgos!$K$5,IF(AND(Q117&lt;[1]Riesgos!$M$1,X117&lt;[1]Riesgos!$O$1),[1]Riesgos!$K$6,0)))))</f>
        <v>4. Estructuración</v>
      </c>
      <c r="Z117" s="16">
        <v>2023</v>
      </c>
    </row>
    <row r="118" spans="1:26" ht="70.349999999999994" customHeight="1" x14ac:dyDescent="0.25">
      <c r="A118" s="17" t="s">
        <v>6</v>
      </c>
      <c r="B118" s="17" t="s">
        <v>55</v>
      </c>
      <c r="C118" s="17" t="s">
        <v>60</v>
      </c>
      <c r="D118" s="18" t="s">
        <v>520</v>
      </c>
      <c r="E118" s="17" t="s">
        <v>57</v>
      </c>
      <c r="F118" s="17" t="s">
        <v>521</v>
      </c>
      <c r="G118" s="23" t="s">
        <v>61</v>
      </c>
      <c r="H118" s="17" t="s">
        <v>59</v>
      </c>
      <c r="I118" s="17" t="s">
        <v>535</v>
      </c>
      <c r="J118" s="17" t="s">
        <v>536</v>
      </c>
      <c r="K118" s="17" t="s">
        <v>537</v>
      </c>
      <c r="L118" s="17" t="s">
        <v>538</v>
      </c>
      <c r="M118" s="17" t="s">
        <v>154</v>
      </c>
      <c r="N118" s="17">
        <f>+VLOOKUP(M118,[2]Hoja3!$A$2:$B$7,2,0)</f>
        <v>0.8</v>
      </c>
      <c r="O118" s="17" t="s">
        <v>155</v>
      </c>
      <c r="P118" s="17">
        <f>+VLOOKUP(O118,[1]Riesgos!$C$2:$D$7,2,0)</f>
        <v>0.8</v>
      </c>
      <c r="Q118" s="17">
        <f t="shared" si="3"/>
        <v>0.64000000000000012</v>
      </c>
      <c r="R118" s="17" t="str">
        <f>+IF(N118=1,[2]Hoja3!$F$6,IF(AND(N118=1,P118=1),[2]Hoja3!$F$5,IF(Q118&lt;=[2]Hoja3!$D$17,[2]Hoja3!$F$3,IF(Q118&lt;=[2]Hoja3!$E$15,[2]Hoja3!$F$4,[2]Hoja3!$F$5))))</f>
        <v xml:space="preserve">Alto </v>
      </c>
      <c r="T118" s="19" t="s">
        <v>169</v>
      </c>
      <c r="U118" s="19" t="s">
        <v>170</v>
      </c>
      <c r="V118" s="19">
        <v>1</v>
      </c>
      <c r="W118" s="17" t="s">
        <v>155</v>
      </c>
      <c r="X118" s="17">
        <f>+VLOOKUP(W118,[1]Riesgos!$H$2:$I$7,2,0)</f>
        <v>4</v>
      </c>
      <c r="Y118" s="16" t="str">
        <f>+IF(AND(Q118&gt;[1]Riesgos!$M$1,X118&gt;[1]Riesgos!$O$1),[1]Riesgos!$K$3,(IF(AND(Q118&lt;[1]Riesgos!$M$1,X118&gt;[1]Riesgos!$O$1),[1]Riesgos!$K$4,IF(AND(Q118&gt;[1]Riesgos!$M$1,X118&lt;[1]Riesgos!$O$1),[1]Riesgos!$K$5,IF(AND(Q118&lt;[1]Riesgos!$M$1,X118&lt;[1]Riesgos!$O$1),[1]Riesgos!$K$6,0)))))</f>
        <v>4. Estructuración</v>
      </c>
      <c r="Z118" s="16">
        <v>2023</v>
      </c>
    </row>
    <row r="119" spans="1:26" ht="70.349999999999994" customHeight="1" x14ac:dyDescent="0.25">
      <c r="A119" s="17" t="s">
        <v>6</v>
      </c>
      <c r="B119" s="17" t="s">
        <v>55</v>
      </c>
      <c r="C119" s="17" t="s">
        <v>62</v>
      </c>
      <c r="D119" s="18" t="s">
        <v>520</v>
      </c>
      <c r="E119" s="17" t="s">
        <v>48</v>
      </c>
      <c r="F119" s="17" t="s">
        <v>521</v>
      </c>
      <c r="G119" s="22" t="s">
        <v>63</v>
      </c>
      <c r="H119" s="17" t="s">
        <v>64</v>
      </c>
      <c r="I119" s="17" t="s">
        <v>535</v>
      </c>
      <c r="J119" s="17" t="s">
        <v>536</v>
      </c>
      <c r="K119" s="17" t="s">
        <v>537</v>
      </c>
      <c r="L119" s="17" t="s">
        <v>538</v>
      </c>
      <c r="M119" s="17" t="s">
        <v>154</v>
      </c>
      <c r="N119" s="17">
        <f>+VLOOKUP(M119,[2]Hoja3!$A$2:$B$7,2,0)</f>
        <v>0.8</v>
      </c>
      <c r="O119" s="17" t="s">
        <v>155</v>
      </c>
      <c r="P119" s="17">
        <f>+VLOOKUP(O119,[1]Riesgos!$C$2:$D$7,2,0)</f>
        <v>0.8</v>
      </c>
      <c r="Q119" s="17">
        <f t="shared" si="3"/>
        <v>0.64000000000000012</v>
      </c>
      <c r="R119" s="17" t="str">
        <f>+IF(N119=1,[2]Hoja3!$F$6,IF(AND(N119=1,P119=1),[2]Hoja3!$F$5,IF(Q119&lt;=[2]Hoja3!$D$17,[2]Hoja3!$F$3,IF(Q119&lt;=[2]Hoja3!$E$15,[2]Hoja3!$F$4,[2]Hoja3!$F$5))))</f>
        <v xml:space="preserve">Alto </v>
      </c>
      <c r="T119" s="19" t="s">
        <v>156</v>
      </c>
      <c r="U119" s="19" t="s">
        <v>519</v>
      </c>
      <c r="V119" s="19">
        <v>10000000</v>
      </c>
      <c r="W119" s="17" t="s">
        <v>155</v>
      </c>
      <c r="X119" s="17">
        <f>+VLOOKUP(W119,[1]Riesgos!$H$2:$I$7,2,0)</f>
        <v>4</v>
      </c>
      <c r="Y119" s="16" t="str">
        <f>+IF(AND(Q119&gt;[1]Riesgos!$M$1,X119&gt;[1]Riesgos!$O$1),[1]Riesgos!$K$3,(IF(AND(Q119&lt;[1]Riesgos!$M$1,X119&gt;[1]Riesgos!$O$1),[1]Riesgos!$K$4,IF(AND(Q119&gt;[1]Riesgos!$M$1,X119&lt;[1]Riesgos!$O$1),[1]Riesgos!$K$5,IF(AND(Q119&lt;[1]Riesgos!$M$1,X119&lt;[1]Riesgos!$O$1),[1]Riesgos!$K$6,0)))))</f>
        <v>4. Estructuración</v>
      </c>
      <c r="Z119" s="16">
        <v>2024</v>
      </c>
    </row>
    <row r="120" spans="1:26" ht="70.349999999999994" customHeight="1" x14ac:dyDescent="0.25">
      <c r="A120" s="17" t="s">
        <v>6</v>
      </c>
      <c r="B120" s="17" t="s">
        <v>55</v>
      </c>
      <c r="C120" s="17" t="s">
        <v>65</v>
      </c>
      <c r="D120" s="18" t="s">
        <v>520</v>
      </c>
      <c r="E120" s="17" t="s">
        <v>66</v>
      </c>
      <c r="F120" s="17" t="s">
        <v>521</v>
      </c>
      <c r="G120" s="23" t="s">
        <v>67</v>
      </c>
      <c r="H120" s="17" t="s">
        <v>68</v>
      </c>
      <c r="I120" s="17" t="s">
        <v>535</v>
      </c>
      <c r="J120" s="17" t="s">
        <v>536</v>
      </c>
      <c r="K120" s="17" t="s">
        <v>537</v>
      </c>
      <c r="L120" s="17" t="s">
        <v>539</v>
      </c>
      <c r="M120" s="17" t="s">
        <v>167</v>
      </c>
      <c r="N120" s="17">
        <f>+VLOOKUP(M120,[2]Hoja3!$A$2:$B$7,2,0)</f>
        <v>0.6</v>
      </c>
      <c r="O120" s="17" t="s">
        <v>155</v>
      </c>
      <c r="P120" s="17">
        <f>+VLOOKUP(O120,[1]Riesgos!$C$2:$D$7,2,0)</f>
        <v>0.8</v>
      </c>
      <c r="Q120" s="17">
        <f t="shared" si="3"/>
        <v>0.48</v>
      </c>
      <c r="R120" s="17" t="str">
        <f>+IF(N120=1,[2]Hoja3!$F$4,IF(AND(N120=1,P120=1),[2]Hoja3!$F$5,IF(Q120&lt;=[2]Hoja3!$D$17,[2]Hoja3!$F$3,IF(Q120&lt;=[2]Hoja3!$E$15,[2]Hoja3!$F$4,[2]Hoja3!$F$5))))</f>
        <v xml:space="preserve">Alto </v>
      </c>
      <c r="T120" s="19" t="s">
        <v>156</v>
      </c>
      <c r="U120" s="19" t="s">
        <v>519</v>
      </c>
      <c r="V120" s="19">
        <v>3000000</v>
      </c>
      <c r="W120" s="17" t="s">
        <v>155</v>
      </c>
      <c r="X120" s="17">
        <f>+VLOOKUP(W120,[1]Riesgos!$H$2:$I$7,2,0)</f>
        <v>4</v>
      </c>
      <c r="Y120" s="16" t="str">
        <f>+IF(AND(Q120&gt;[1]Riesgos!$M$1,X120&gt;[1]Riesgos!$O$1),[1]Riesgos!$K$3,(IF(AND(Q120&lt;[1]Riesgos!$M$1,X120&gt;[1]Riesgos!$O$1),[1]Riesgos!$K$4,IF(AND(Q120&gt;[1]Riesgos!$M$1,X120&lt;[1]Riesgos!$O$1),[1]Riesgos!$K$5,IF(AND(Q120&lt;[1]Riesgos!$M$1,X120&lt;[1]Riesgos!$O$1),[1]Riesgos!$K$6,0)))))</f>
        <v>4. Estructuración</v>
      </c>
      <c r="Z120" s="16">
        <v>2023</v>
      </c>
    </row>
    <row r="121" spans="1:26" ht="91.35" customHeight="1" x14ac:dyDescent="0.25">
      <c r="A121" s="17" t="s">
        <v>6</v>
      </c>
      <c r="B121" s="17" t="s">
        <v>55</v>
      </c>
      <c r="C121" s="17" t="s">
        <v>69</v>
      </c>
      <c r="D121" s="18" t="s">
        <v>520</v>
      </c>
      <c r="E121" s="17" t="s">
        <v>66</v>
      </c>
      <c r="F121" s="17" t="s">
        <v>524</v>
      </c>
      <c r="G121" s="23" t="s">
        <v>70</v>
      </c>
      <c r="H121" s="17" t="s">
        <v>71</v>
      </c>
      <c r="I121" s="17" t="s">
        <v>535</v>
      </c>
      <c r="J121" s="17" t="s">
        <v>536</v>
      </c>
      <c r="K121" s="17" t="s">
        <v>537</v>
      </c>
      <c r="L121" s="17" t="s">
        <v>540</v>
      </c>
      <c r="M121" s="17" t="s">
        <v>154</v>
      </c>
      <c r="N121" s="17">
        <f>+VLOOKUP(M121,[2]Hoja3!$A$2:$B$7,2,0)</f>
        <v>0.8</v>
      </c>
      <c r="O121" s="17" t="s">
        <v>155</v>
      </c>
      <c r="P121" s="17">
        <f>+VLOOKUP(O121,[1]Riesgos!$C$2:$D$7,2,0)</f>
        <v>0.8</v>
      </c>
      <c r="Q121" s="17">
        <f t="shared" si="3"/>
        <v>0.64000000000000012</v>
      </c>
      <c r="R121" s="17" t="str">
        <f>+IF(N121=1,[2]Hoja3!$F$6,IF(AND(N121=1,P121=1),[2]Hoja3!$F$5,IF(Q121&lt;=[2]Hoja3!$D$17,[2]Hoja3!$F$3,IF(Q121&lt;=[2]Hoja3!$E$15,[2]Hoja3!$F$4,[2]Hoja3!$F$5))))</f>
        <v xml:space="preserve">Alto </v>
      </c>
      <c r="T121" s="19" t="s">
        <v>156</v>
      </c>
      <c r="U121" s="19" t="s">
        <v>519</v>
      </c>
      <c r="V121" s="19">
        <v>50000000</v>
      </c>
      <c r="W121" s="17" t="s">
        <v>158</v>
      </c>
      <c r="X121" s="17">
        <f>+VLOOKUP(W121,[1]Riesgos!$H$2:$I$7,2,0)</f>
        <v>5</v>
      </c>
      <c r="Y121" s="16" t="str">
        <f>+IF(AND(Q121&gt;[1]Riesgos!$M$1,X121&gt;[1]Riesgos!$O$1),[1]Riesgos!$K$3,(IF(AND(Q121&lt;[1]Riesgos!$M$1,X121&gt;[1]Riesgos!$O$1),[1]Riesgos!$K$4,IF(AND(Q121&gt;[1]Riesgos!$M$1,X121&lt;[1]Riesgos!$O$1),[1]Riesgos!$K$5,IF(AND(Q121&lt;[1]Riesgos!$M$1,X121&lt;[1]Riesgos!$O$1),[1]Riesgos!$K$6,0)))))</f>
        <v>2. Secundario</v>
      </c>
      <c r="Z121" s="16">
        <v>2024</v>
      </c>
    </row>
    <row r="122" spans="1:26" ht="87" customHeight="1" x14ac:dyDescent="0.25">
      <c r="A122" s="17" t="s">
        <v>6</v>
      </c>
      <c r="B122" s="17" t="s">
        <v>55</v>
      </c>
      <c r="C122" s="17" t="s">
        <v>72</v>
      </c>
      <c r="D122" s="18" t="s">
        <v>520</v>
      </c>
      <c r="E122" s="17" t="s">
        <v>66</v>
      </c>
      <c r="F122" s="17" t="s">
        <v>530</v>
      </c>
      <c r="G122" s="23" t="s">
        <v>73</v>
      </c>
      <c r="H122" s="17" t="s">
        <v>74</v>
      </c>
      <c r="I122" s="17" t="s">
        <v>535</v>
      </c>
      <c r="J122" s="17" t="s">
        <v>536</v>
      </c>
      <c r="K122" s="17" t="s">
        <v>537</v>
      </c>
      <c r="L122" s="17" t="s">
        <v>541</v>
      </c>
      <c r="M122" s="17" t="s">
        <v>154</v>
      </c>
      <c r="N122" s="17">
        <f>+VLOOKUP(M122,[2]Hoja3!$A$2:$B$7,2,0)</f>
        <v>0.8</v>
      </c>
      <c r="O122" s="17" t="s">
        <v>155</v>
      </c>
      <c r="P122" s="17">
        <f>+VLOOKUP(O122,[1]Riesgos!$C$2:$D$7,2,0)</f>
        <v>0.8</v>
      </c>
      <c r="Q122" s="17">
        <f t="shared" si="3"/>
        <v>0.64000000000000012</v>
      </c>
      <c r="R122" s="17" t="str">
        <f>+IF(N122=1,[2]Hoja3!$F$6,IF(AND(N122=1,P122=1),[2]Hoja3!$F$5,IF(Q122&lt;=[2]Hoja3!$D$17,[2]Hoja3!$F$3,IF(Q122&lt;=[2]Hoja3!$E$15,[2]Hoja3!$F$4,[2]Hoja3!$F$5))))</f>
        <v xml:space="preserve">Alto </v>
      </c>
      <c r="T122" s="19" t="s">
        <v>156</v>
      </c>
      <c r="U122" s="19" t="s">
        <v>519</v>
      </c>
      <c r="V122" s="19">
        <v>70000000</v>
      </c>
      <c r="W122" s="17" t="s">
        <v>158</v>
      </c>
      <c r="X122" s="17">
        <f>+VLOOKUP(W122,[1]Riesgos!$H$2:$I$7,2,0)</f>
        <v>5</v>
      </c>
      <c r="Y122" s="16" t="str">
        <f>+IF(AND(Q122&gt;[1]Riesgos!$M$1,X122&gt;[1]Riesgos!$O$1),[1]Riesgos!$K$3,(IF(AND(Q122&lt;[1]Riesgos!$M$1,X122&gt;[1]Riesgos!$O$1),[1]Riesgos!$K$4,IF(AND(Q122&gt;[1]Riesgos!$M$1,X122&lt;[1]Riesgos!$O$1),[1]Riesgos!$K$5,IF(AND(Q122&lt;[1]Riesgos!$M$1,X122&lt;[1]Riesgos!$O$1),[1]Riesgos!$K$6,0)))))</f>
        <v>2. Secundario</v>
      </c>
      <c r="Z122" s="16">
        <v>2024</v>
      </c>
    </row>
    <row r="123" spans="1:26" ht="70.349999999999994" customHeight="1" x14ac:dyDescent="0.25">
      <c r="A123" s="17" t="s">
        <v>6</v>
      </c>
      <c r="B123" s="17" t="s">
        <v>55</v>
      </c>
      <c r="C123" s="24" t="s">
        <v>75</v>
      </c>
      <c r="D123" s="18" t="s">
        <v>520</v>
      </c>
      <c r="E123" s="17" t="s">
        <v>66</v>
      </c>
      <c r="F123" s="17" t="s">
        <v>524</v>
      </c>
      <c r="G123" s="23" t="s">
        <v>76</v>
      </c>
      <c r="H123" s="17" t="s">
        <v>77</v>
      </c>
      <c r="I123" s="17" t="s">
        <v>535</v>
      </c>
      <c r="J123" s="17" t="s">
        <v>536</v>
      </c>
      <c r="K123" s="17" t="s">
        <v>537</v>
      </c>
      <c r="L123" s="17" t="s">
        <v>542</v>
      </c>
      <c r="M123" s="17" t="s">
        <v>154</v>
      </c>
      <c r="N123" s="17">
        <f>+VLOOKUP(M123,[2]Hoja3!$A$2:$B$7,2,0)</f>
        <v>0.8</v>
      </c>
      <c r="O123" s="17" t="s">
        <v>155</v>
      </c>
      <c r="P123" s="17">
        <f>+VLOOKUP(O123,[1]Riesgos!$C$2:$D$7,2,0)</f>
        <v>0.8</v>
      </c>
      <c r="Q123" s="17">
        <f t="shared" si="3"/>
        <v>0.64000000000000012</v>
      </c>
      <c r="R123" s="17" t="str">
        <f>+IF(N123=1,[2]Hoja3!$F$6,IF(AND(N123=1,P123=1),[2]Hoja3!$F$5,IF(Q123&lt;=[2]Hoja3!$D$17,[2]Hoja3!$F$3,IF(Q123&lt;=[2]Hoja3!$E$15,[2]Hoja3!$F$4,[2]Hoja3!$F$5))))</f>
        <v xml:space="preserve">Alto </v>
      </c>
      <c r="T123" s="19" t="s">
        <v>156</v>
      </c>
      <c r="U123" s="19" t="s">
        <v>519</v>
      </c>
      <c r="V123" s="19">
        <v>1</v>
      </c>
      <c r="W123" s="17" t="s">
        <v>158</v>
      </c>
      <c r="X123" s="17">
        <f>+VLOOKUP(W123,[1]Riesgos!$H$2:$I$7,2,0)</f>
        <v>5</v>
      </c>
      <c r="Y123" s="16" t="str">
        <f>+IF(AND(Q123&gt;[1]Riesgos!$M$1,X123&gt;[1]Riesgos!$O$1),[1]Riesgos!$K$3,(IF(AND(Q123&lt;[1]Riesgos!$M$1,X123&gt;[1]Riesgos!$O$1),[1]Riesgos!$K$4,IF(AND(Q123&gt;[1]Riesgos!$M$1,X123&lt;[1]Riesgos!$O$1),[1]Riesgos!$K$5,IF(AND(Q123&lt;[1]Riesgos!$M$1,X123&lt;[1]Riesgos!$O$1),[1]Riesgos!$K$6,0)))))</f>
        <v>2. Secundario</v>
      </c>
      <c r="Z123" s="16">
        <v>2024</v>
      </c>
    </row>
    <row r="124" spans="1:26" ht="70.349999999999994" customHeight="1" x14ac:dyDescent="0.25">
      <c r="A124" s="17" t="s">
        <v>6</v>
      </c>
      <c r="B124" s="17" t="s">
        <v>78</v>
      </c>
      <c r="C124" s="17" t="s">
        <v>79</v>
      </c>
      <c r="D124" s="18" t="s">
        <v>520</v>
      </c>
      <c r="E124" s="17" t="s">
        <v>543</v>
      </c>
      <c r="F124" s="17" t="s">
        <v>524</v>
      </c>
      <c r="G124" s="23" t="s">
        <v>80</v>
      </c>
      <c r="H124" s="17" t="s">
        <v>81</v>
      </c>
      <c r="I124" s="17" t="s">
        <v>535</v>
      </c>
      <c r="J124" s="17" t="s">
        <v>536</v>
      </c>
      <c r="K124" s="17" t="s">
        <v>537</v>
      </c>
      <c r="L124" s="17" t="s">
        <v>544</v>
      </c>
      <c r="M124" s="17" t="s">
        <v>154</v>
      </c>
      <c r="N124" s="17">
        <f>+VLOOKUP(M124,[2]Hoja3!$A$2:$B$7,2,0)</f>
        <v>0.8</v>
      </c>
      <c r="O124" s="17" t="s">
        <v>155</v>
      </c>
      <c r="P124" s="17">
        <f>+VLOOKUP(O124,[1]Riesgos!$C$2:$D$7,2,0)</f>
        <v>0.8</v>
      </c>
      <c r="Q124" s="17">
        <f t="shared" si="3"/>
        <v>0.64000000000000012</v>
      </c>
      <c r="R124" s="17" t="str">
        <f>+IF(N124=1,[2]Hoja3!$F$6,IF(AND(N124=1,P124=1),[2]Hoja3!$F$5,IF(Q124&lt;=[2]Hoja3!$D$17,[2]Hoja3!$F$3,IF(Q124&lt;=[2]Hoja3!$E$15,[2]Hoja3!$F$4,[2]Hoja3!$F$5))))</f>
        <v xml:space="preserve">Alto </v>
      </c>
      <c r="T124" s="19" t="s">
        <v>156</v>
      </c>
      <c r="U124" s="19" t="s">
        <v>519</v>
      </c>
      <c r="V124" s="19">
        <v>400000000</v>
      </c>
      <c r="W124" s="17" t="s">
        <v>155</v>
      </c>
      <c r="X124" s="17">
        <f>+VLOOKUP(W124,[1]Riesgos!$H$2:$I$7,2,0)</f>
        <v>4</v>
      </c>
      <c r="Y124" s="16" t="str">
        <f>+IF(AND(Q124&gt;[1]Riesgos!$M$1,X124&gt;[1]Riesgos!$O$1),[1]Riesgos!$K$3,(IF(AND(Q124&lt;[1]Riesgos!$M$1,X124&gt;[1]Riesgos!$O$1),[1]Riesgos!$K$4,IF(AND(Q124&gt;[1]Riesgos!$M$1,X124&lt;[1]Riesgos!$O$1),[1]Riesgos!$K$5,IF(AND(Q124&lt;[1]Riesgos!$M$1,X124&lt;[1]Riesgos!$O$1),[1]Riesgos!$K$6,0)))))</f>
        <v>4. Estructuración</v>
      </c>
      <c r="Z124" s="16">
        <v>2024</v>
      </c>
    </row>
    <row r="125" spans="1:26" ht="70.349999999999994" customHeight="1" x14ac:dyDescent="0.25">
      <c r="A125" s="17" t="s">
        <v>6</v>
      </c>
      <c r="B125" s="17" t="s">
        <v>78</v>
      </c>
      <c r="C125" s="17" t="s">
        <v>82</v>
      </c>
      <c r="D125" s="18" t="s">
        <v>520</v>
      </c>
      <c r="E125" s="17" t="s">
        <v>543</v>
      </c>
      <c r="F125" s="17" t="s">
        <v>545</v>
      </c>
      <c r="G125" s="23" t="s">
        <v>83</v>
      </c>
      <c r="H125" s="17" t="s">
        <v>84</v>
      </c>
      <c r="I125" s="17" t="s">
        <v>535</v>
      </c>
      <c r="J125" s="17" t="s">
        <v>536</v>
      </c>
      <c r="K125" s="17" t="s">
        <v>537</v>
      </c>
      <c r="L125" s="17" t="s">
        <v>546</v>
      </c>
      <c r="M125" s="17" t="s">
        <v>154</v>
      </c>
      <c r="N125" s="17">
        <f>+VLOOKUP(M125,[2]Hoja3!$A$2:$B$7,2,0)</f>
        <v>0.8</v>
      </c>
      <c r="O125" s="17" t="s">
        <v>155</v>
      </c>
      <c r="P125" s="17">
        <f>+VLOOKUP(O125,[1]Riesgos!$C$2:$D$7,2,0)</f>
        <v>0.8</v>
      </c>
      <c r="Q125" s="17">
        <f t="shared" si="3"/>
        <v>0.64000000000000012</v>
      </c>
      <c r="R125" s="17" t="str">
        <f>+IF(N125=1,[2]Hoja3!$F$6,IF(AND(N125=1,P125=1),[2]Hoja3!$F$5,IF(Q125&lt;=[2]Hoja3!$D$17,[2]Hoja3!$F$3,IF(Q125&lt;=[2]Hoja3!$E$15,[2]Hoja3!$F$4,[2]Hoja3!$F$5))))</f>
        <v xml:space="preserve">Alto </v>
      </c>
      <c r="T125" s="19" t="s">
        <v>156</v>
      </c>
      <c r="U125" s="19" t="s">
        <v>519</v>
      </c>
      <c r="V125" s="19">
        <v>25000000</v>
      </c>
      <c r="W125" s="17" t="s">
        <v>155</v>
      </c>
      <c r="X125" s="17">
        <f>+VLOOKUP(W125,[1]Riesgos!$H$2:$I$7,2,0)</f>
        <v>4</v>
      </c>
      <c r="Y125" s="16" t="str">
        <f>+IF(AND(Q125&gt;[1]Riesgos!$M$1,X125&gt;[1]Riesgos!$O$1),[1]Riesgos!$K$3,(IF(AND(Q125&lt;[1]Riesgos!$M$1,X125&gt;[1]Riesgos!$O$1),[1]Riesgos!$K$4,IF(AND(Q125&gt;[1]Riesgos!$M$1,X125&lt;[1]Riesgos!$O$1),[1]Riesgos!$K$5,IF(AND(Q125&lt;[1]Riesgos!$M$1,X125&lt;[1]Riesgos!$O$1),[1]Riesgos!$K$6,0)))))</f>
        <v>4. Estructuración</v>
      </c>
      <c r="Z125" s="16">
        <v>2023</v>
      </c>
    </row>
    <row r="126" spans="1:26" ht="70.349999999999994" customHeight="1" x14ac:dyDescent="0.25">
      <c r="A126" s="17" t="s">
        <v>6</v>
      </c>
      <c r="B126" s="17" t="s">
        <v>78</v>
      </c>
      <c r="C126" s="17" t="s">
        <v>85</v>
      </c>
      <c r="D126" s="18" t="s">
        <v>520</v>
      </c>
      <c r="E126" s="17" t="s">
        <v>543</v>
      </c>
      <c r="F126" s="17" t="s">
        <v>545</v>
      </c>
      <c r="G126" s="23" t="s">
        <v>83</v>
      </c>
      <c r="H126" s="17" t="s">
        <v>84</v>
      </c>
      <c r="I126" s="17" t="s">
        <v>535</v>
      </c>
      <c r="J126" s="17" t="s">
        <v>536</v>
      </c>
      <c r="K126" s="17" t="s">
        <v>537</v>
      </c>
      <c r="L126" s="17" t="s">
        <v>546</v>
      </c>
      <c r="M126" s="17" t="s">
        <v>154</v>
      </c>
      <c r="N126" s="17">
        <f>+VLOOKUP(M126,[2]Hoja3!$A$2:$B$7,2,0)</f>
        <v>0.8</v>
      </c>
      <c r="O126" s="17" t="s">
        <v>155</v>
      </c>
      <c r="P126" s="17">
        <f>+VLOOKUP(O126,[1]Riesgos!$C$2:$D$7,2,0)</f>
        <v>0.8</v>
      </c>
      <c r="Q126" s="17">
        <f t="shared" si="3"/>
        <v>0.64000000000000012</v>
      </c>
      <c r="R126" s="17" t="str">
        <f>+IF(N126=1,[2]Hoja3!$F$6,IF(AND(N126=1,P126=1),[2]Hoja3!$F$5,IF(Q126&lt;=[2]Hoja3!$D$17,[2]Hoja3!$F$3,IF(Q126&lt;=[2]Hoja3!$E$15,[2]Hoja3!$F$4,[2]Hoja3!$F$5))))</f>
        <v xml:space="preserve">Alto </v>
      </c>
      <c r="T126" s="19" t="s">
        <v>169</v>
      </c>
      <c r="U126" s="19" t="s">
        <v>170</v>
      </c>
      <c r="V126" s="19">
        <v>1</v>
      </c>
      <c r="W126" s="17" t="s">
        <v>155</v>
      </c>
      <c r="X126" s="17">
        <f>+VLOOKUP(W126,[1]Riesgos!$H$2:$I$7,2,0)</f>
        <v>4</v>
      </c>
      <c r="Y126" s="16" t="str">
        <f>+IF(AND(Q126&gt;[1]Riesgos!$M$1,X126&gt;[1]Riesgos!$O$1),[1]Riesgos!$K$3,(IF(AND(Q126&lt;[1]Riesgos!$M$1,X126&gt;[1]Riesgos!$O$1),[1]Riesgos!$K$4,IF(AND(Q126&gt;[1]Riesgos!$M$1,X126&lt;[1]Riesgos!$O$1),[1]Riesgos!$K$5,IF(AND(Q126&lt;[1]Riesgos!$M$1,X126&lt;[1]Riesgos!$O$1),[1]Riesgos!$K$6,0)))))</f>
        <v>4. Estructuración</v>
      </c>
      <c r="Z126" s="16">
        <v>2023</v>
      </c>
    </row>
    <row r="127" spans="1:26" ht="70.349999999999994" customHeight="1" x14ac:dyDescent="0.25">
      <c r="A127" s="17" t="s">
        <v>6</v>
      </c>
      <c r="B127" s="17" t="s">
        <v>78</v>
      </c>
      <c r="C127" s="17" t="s">
        <v>86</v>
      </c>
      <c r="D127" s="18" t="s">
        <v>520</v>
      </c>
      <c r="E127" s="17" t="s">
        <v>543</v>
      </c>
      <c r="F127" s="17" t="s">
        <v>545</v>
      </c>
      <c r="G127" s="23" t="s">
        <v>83</v>
      </c>
      <c r="H127" s="17" t="s">
        <v>84</v>
      </c>
      <c r="I127" s="17" t="s">
        <v>535</v>
      </c>
      <c r="J127" s="17" t="s">
        <v>536</v>
      </c>
      <c r="K127" s="17" t="s">
        <v>537</v>
      </c>
      <c r="L127" s="17" t="s">
        <v>546</v>
      </c>
      <c r="M127" s="17" t="s">
        <v>154</v>
      </c>
      <c r="N127" s="17">
        <f>+VLOOKUP(M127,[2]Hoja3!$A$2:$B$7,2,0)</f>
        <v>0.8</v>
      </c>
      <c r="O127" s="17" t="s">
        <v>155</v>
      </c>
      <c r="P127" s="17">
        <f>+VLOOKUP(O127,[1]Riesgos!$C$2:$D$7,2,0)</f>
        <v>0.8</v>
      </c>
      <c r="Q127" s="17">
        <f t="shared" si="3"/>
        <v>0.64000000000000012</v>
      </c>
      <c r="R127" s="17" t="str">
        <f>+IF(N127=1,[2]Hoja3!$F$6,IF(AND(N127=1,P127=1),[2]Hoja3!$F$5,IF(Q127&lt;=[2]Hoja3!$D$17,[2]Hoja3!$F$3,IF(Q127&lt;=[2]Hoja3!$E$15,[2]Hoja3!$F$4,[2]Hoja3!$F$5))))</f>
        <v xml:space="preserve">Alto </v>
      </c>
      <c r="T127" s="19" t="s">
        <v>169</v>
      </c>
      <c r="U127" s="19" t="s">
        <v>170</v>
      </c>
      <c r="V127" s="19">
        <v>1</v>
      </c>
      <c r="W127" s="17" t="s">
        <v>155</v>
      </c>
      <c r="X127" s="17">
        <f>+VLOOKUP(W127,[1]Riesgos!$H$2:$I$7,2,0)</f>
        <v>4</v>
      </c>
      <c r="Y127" s="16" t="str">
        <f>+IF(AND(Q127&gt;[1]Riesgos!$M$1,X127&gt;[1]Riesgos!$O$1),[1]Riesgos!$K$3,(IF(AND(Q127&lt;[1]Riesgos!$M$1,X127&gt;[1]Riesgos!$O$1),[1]Riesgos!$K$4,IF(AND(Q127&gt;[1]Riesgos!$M$1,X127&lt;[1]Riesgos!$O$1),[1]Riesgos!$K$5,IF(AND(Q127&lt;[1]Riesgos!$M$1,X127&lt;[1]Riesgos!$O$1),[1]Riesgos!$K$6,0)))))</f>
        <v>4. Estructuración</v>
      </c>
      <c r="Z127" s="16">
        <v>2023</v>
      </c>
    </row>
    <row r="128" spans="1:26" ht="88.35" customHeight="1" x14ac:dyDescent="0.25">
      <c r="A128" s="17" t="s">
        <v>6</v>
      </c>
      <c r="B128" s="17" t="s">
        <v>87</v>
      </c>
      <c r="C128" s="17" t="s">
        <v>88</v>
      </c>
      <c r="D128" s="18" t="s">
        <v>520</v>
      </c>
      <c r="E128" s="17" t="s">
        <v>543</v>
      </c>
      <c r="F128" s="17" t="s">
        <v>521</v>
      </c>
      <c r="G128" s="22" t="s">
        <v>89</v>
      </c>
      <c r="H128" s="17" t="s">
        <v>90</v>
      </c>
      <c r="I128" s="17" t="s">
        <v>535</v>
      </c>
      <c r="J128" s="17" t="s">
        <v>536</v>
      </c>
      <c r="K128" s="17" t="s">
        <v>537</v>
      </c>
      <c r="L128" s="17" t="s">
        <v>547</v>
      </c>
      <c r="M128" s="17" t="s">
        <v>154</v>
      </c>
      <c r="N128" s="17">
        <f>+VLOOKUP(M128,[2]Hoja3!$A$2:$B$7,2,0)</f>
        <v>0.8</v>
      </c>
      <c r="O128" s="17" t="s">
        <v>155</v>
      </c>
      <c r="P128" s="17">
        <f>+VLOOKUP(O128,[1]Riesgos!$C$2:$D$7,2,0)</f>
        <v>0.8</v>
      </c>
      <c r="Q128" s="17">
        <f t="shared" si="3"/>
        <v>0.64000000000000012</v>
      </c>
      <c r="R128" s="17" t="str">
        <f>+IF(N128=1,[2]Hoja3!$F$6,IF(AND(N128=1,P128=1),[2]Hoja3!$F$5,IF(Q128&lt;=[2]Hoja3!$D$17,[2]Hoja3!$F$3,IF(Q128&lt;=[2]Hoja3!$E$15,[2]Hoja3!$F$4,[2]Hoja3!$F$5))))</f>
        <v xml:space="preserve">Alto </v>
      </c>
      <c r="T128" s="19" t="s">
        <v>156</v>
      </c>
      <c r="U128" s="19" t="s">
        <v>519</v>
      </c>
      <c r="V128" s="19">
        <v>6000000</v>
      </c>
      <c r="W128" s="17" t="s">
        <v>155</v>
      </c>
      <c r="X128" s="17">
        <f>+VLOOKUP(W128,[1]Riesgos!$H$2:$I$7,2,0)</f>
        <v>4</v>
      </c>
      <c r="Y128" s="16" t="str">
        <f>+IF(AND(Q128&gt;[1]Riesgos!$M$1,X128&gt;[1]Riesgos!$O$1),[1]Riesgos!$K$3,(IF(AND(Q128&lt;[1]Riesgos!$M$1,X128&gt;[1]Riesgos!$O$1),[1]Riesgos!$K$4,IF(AND(Q128&gt;[1]Riesgos!$M$1,X128&lt;[1]Riesgos!$O$1),[1]Riesgos!$K$5,IF(AND(Q128&lt;[1]Riesgos!$M$1,X128&lt;[1]Riesgos!$O$1),[1]Riesgos!$K$6,0)))))</f>
        <v>4. Estructuración</v>
      </c>
      <c r="Z128" s="16">
        <v>2025</v>
      </c>
    </row>
    <row r="129" spans="1:26" ht="88.35" customHeight="1" x14ac:dyDescent="0.25">
      <c r="A129" s="17" t="s">
        <v>6</v>
      </c>
      <c r="B129" s="17" t="s">
        <v>91</v>
      </c>
      <c r="C129" s="17" t="s">
        <v>92</v>
      </c>
      <c r="D129" s="18" t="s">
        <v>520</v>
      </c>
      <c r="E129" s="17" t="s">
        <v>9</v>
      </c>
      <c r="F129" s="17" t="s">
        <v>524</v>
      </c>
      <c r="G129" s="22" t="s">
        <v>93</v>
      </c>
      <c r="H129" s="17" t="s">
        <v>94</v>
      </c>
      <c r="I129" s="17" t="s">
        <v>548</v>
      </c>
      <c r="J129" s="17" t="s">
        <v>549</v>
      </c>
      <c r="K129" s="17" t="s">
        <v>550</v>
      </c>
      <c r="L129" s="17" t="s">
        <v>551</v>
      </c>
      <c r="M129" s="17" t="s">
        <v>167</v>
      </c>
      <c r="N129" s="17">
        <f>+VLOOKUP(M129,[2]Hoja3!$A$2:$B$7,2,0)</f>
        <v>0.6</v>
      </c>
      <c r="O129" s="17" t="s">
        <v>155</v>
      </c>
      <c r="P129" s="17">
        <f>+VLOOKUP(O129,[1]Riesgos!$C$2:$D$7,2,0)</f>
        <v>0.8</v>
      </c>
      <c r="Q129" s="17">
        <f t="shared" si="3"/>
        <v>0.48</v>
      </c>
      <c r="R129" s="17" t="str">
        <f>+IF(N129=1,[2]Hoja3!$F$6,IF(AND(N129=1,P129=1),[2]Hoja3!$F$5,IF(Q129&lt;=[2]Hoja3!$D$17,[2]Hoja3!$F$3,IF(Q129&lt;=[2]Hoja3!$E$15,[2]Hoja3!$F$4,[2]Hoja3!$F$5))))</f>
        <v xml:space="preserve">Alto </v>
      </c>
      <c r="T129" s="19" t="s">
        <v>156</v>
      </c>
      <c r="U129" s="19" t="s">
        <v>519</v>
      </c>
      <c r="V129" s="19">
        <v>45000000</v>
      </c>
      <c r="W129" s="17" t="s">
        <v>155</v>
      </c>
      <c r="X129" s="17">
        <f>+VLOOKUP(W129,[1]Riesgos!$H$2:$I$7,2,0)</f>
        <v>4</v>
      </c>
      <c r="Y129" s="16" t="str">
        <f>+IF(AND(Q129&gt;[1]Riesgos!$M$1,X129&gt;[1]Riesgos!$O$1),[1]Riesgos!$K$3,(IF(AND(Q129&lt;[1]Riesgos!$M$1,X129&gt;[1]Riesgos!$O$1),[1]Riesgos!$K$4,IF(AND(Q129&gt;[1]Riesgos!$M$1,X129&lt;[1]Riesgos!$O$1),[1]Riesgos!$K$5,IF(AND(Q129&lt;[1]Riesgos!$M$1,X129&lt;[1]Riesgos!$O$1),[1]Riesgos!$K$6,0)))))</f>
        <v>4. Estructuración</v>
      </c>
      <c r="Z129" s="16">
        <v>2023</v>
      </c>
    </row>
    <row r="130" spans="1:26" ht="70.349999999999994" customHeight="1" x14ac:dyDescent="0.25">
      <c r="A130" s="17" t="s">
        <v>6</v>
      </c>
      <c r="B130" s="17" t="s">
        <v>91</v>
      </c>
      <c r="C130" s="17" t="s">
        <v>95</v>
      </c>
      <c r="D130" s="18" t="s">
        <v>520</v>
      </c>
      <c r="E130" s="17" t="s">
        <v>9</v>
      </c>
      <c r="F130" s="17" t="s">
        <v>524</v>
      </c>
      <c r="G130" s="23" t="s">
        <v>96</v>
      </c>
      <c r="H130" s="17" t="s">
        <v>97</v>
      </c>
      <c r="I130" s="17" t="s">
        <v>548</v>
      </c>
      <c r="J130" s="17" t="s">
        <v>549</v>
      </c>
      <c r="K130" s="17" t="s">
        <v>550</v>
      </c>
      <c r="L130" s="17" t="s">
        <v>552</v>
      </c>
      <c r="M130" s="17" t="s">
        <v>167</v>
      </c>
      <c r="N130" s="17">
        <f>+VLOOKUP(M130,[2]Hoja3!$A$2:$B$7,2,0)</f>
        <v>0.6</v>
      </c>
      <c r="O130" s="17" t="s">
        <v>155</v>
      </c>
      <c r="P130" s="17">
        <f>+VLOOKUP(O130,[1]Riesgos!$C$2:$D$7,2,0)</f>
        <v>0.8</v>
      </c>
      <c r="Q130" s="17">
        <f t="shared" si="3"/>
        <v>0.48</v>
      </c>
      <c r="R130" s="17" t="str">
        <f>+IF(N130=1,[2]Hoja3!$F$4,IF(AND(N130=1,P130=1),[2]Hoja3!$F$5,IF(Q130&lt;=[2]Hoja3!$D$17,[2]Hoja3!$F$3,IF(Q130&lt;=[2]Hoja3!$E$15,[2]Hoja3!$F$4,[2]Hoja3!$F$5))))</f>
        <v xml:space="preserve">Alto </v>
      </c>
      <c r="T130" s="19" t="s">
        <v>156</v>
      </c>
      <c r="U130" s="19" t="s">
        <v>519</v>
      </c>
      <c r="V130" s="19">
        <v>34500000</v>
      </c>
      <c r="W130" s="17" t="s">
        <v>155</v>
      </c>
      <c r="X130" s="17">
        <f>+VLOOKUP(W130,[1]Riesgos!$H$2:$I$7,2,0)</f>
        <v>4</v>
      </c>
      <c r="Y130" s="16" t="str">
        <f>+IF(AND(Q130&gt;[1]Riesgos!$M$1,X130&gt;[1]Riesgos!$O$1),[1]Riesgos!$K$3,(IF(AND(Q130&lt;[1]Riesgos!$M$1,X130&gt;[1]Riesgos!$O$1),[1]Riesgos!$K$4,IF(AND(Q130&gt;[1]Riesgos!$M$1,X130&lt;[1]Riesgos!$O$1),[1]Riesgos!$K$5,IF(AND(Q130&lt;[1]Riesgos!$M$1,X130&lt;[1]Riesgos!$O$1),[1]Riesgos!$K$6,0)))))</f>
        <v>4. Estructuración</v>
      </c>
      <c r="Z130" s="16">
        <v>2025</v>
      </c>
    </row>
    <row r="131" spans="1:26" ht="70.349999999999994" customHeight="1" x14ac:dyDescent="0.25">
      <c r="A131" s="17" t="s">
        <v>6</v>
      </c>
      <c r="B131" s="17" t="s">
        <v>91</v>
      </c>
      <c r="C131" s="17" t="s">
        <v>98</v>
      </c>
      <c r="D131" s="18" t="s">
        <v>520</v>
      </c>
      <c r="E131" s="17" t="s">
        <v>9</v>
      </c>
      <c r="F131" s="17" t="s">
        <v>524</v>
      </c>
      <c r="G131" s="23" t="s">
        <v>99</v>
      </c>
      <c r="H131" s="17" t="s">
        <v>100</v>
      </c>
      <c r="I131" s="17" t="s">
        <v>548</v>
      </c>
      <c r="J131" s="17" t="s">
        <v>549</v>
      </c>
      <c r="K131" s="17" t="s">
        <v>550</v>
      </c>
      <c r="L131" s="17" t="s">
        <v>553</v>
      </c>
      <c r="M131" s="17" t="s">
        <v>154</v>
      </c>
      <c r="N131" s="17">
        <f>+VLOOKUP(M131,[2]Hoja3!$A$2:$B$7,2,0)</f>
        <v>0.8</v>
      </c>
      <c r="O131" s="17" t="s">
        <v>155</v>
      </c>
      <c r="P131" s="17">
        <f>+VLOOKUP(O131,[1]Riesgos!$C$2:$D$7,2,0)</f>
        <v>0.8</v>
      </c>
      <c r="Q131" s="17">
        <f t="shared" si="3"/>
        <v>0.64000000000000012</v>
      </c>
      <c r="R131" s="17" t="str">
        <f>+IF(N131=1,[2]Hoja3!$F$4,IF(AND(N131=1,P131=1),[2]Hoja3!$F$5,IF(Q131&lt;=[2]Hoja3!$D$17,[2]Hoja3!$F$3,IF(Q131&lt;=[2]Hoja3!$E$15,[2]Hoja3!$F$4,[2]Hoja3!$F$5))))</f>
        <v xml:space="preserve">Alto </v>
      </c>
      <c r="T131" s="19" t="s">
        <v>156</v>
      </c>
      <c r="U131" s="19" t="s">
        <v>519</v>
      </c>
      <c r="V131" s="19">
        <v>43000000</v>
      </c>
      <c r="W131" s="17" t="s">
        <v>155</v>
      </c>
      <c r="X131" s="17">
        <f>+VLOOKUP(W131,[1]Riesgos!$H$2:$I$7,2,0)</f>
        <v>4</v>
      </c>
      <c r="Y131" s="16" t="str">
        <f>+IF(AND(Q131&gt;[1]Riesgos!$M$1,X131&gt;[1]Riesgos!$O$1),[1]Riesgos!$K$3,(IF(AND(Q131&lt;[1]Riesgos!$M$1,X131&gt;[1]Riesgos!$O$1),[1]Riesgos!$K$4,IF(AND(Q131&gt;[1]Riesgos!$M$1,X131&lt;[1]Riesgos!$O$1),[1]Riesgos!$K$5,IF(AND(Q131&lt;[1]Riesgos!$M$1,X131&lt;[1]Riesgos!$O$1),[1]Riesgos!$K$6,0)))))</f>
        <v>4. Estructuración</v>
      </c>
      <c r="Z131" s="16">
        <v>2024</v>
      </c>
    </row>
    <row r="132" spans="1:26" ht="70.349999999999994" customHeight="1" x14ac:dyDescent="0.25">
      <c r="A132" s="17" t="s">
        <v>6</v>
      </c>
      <c r="B132" s="17" t="s">
        <v>101</v>
      </c>
      <c r="C132" s="17" t="s">
        <v>102</v>
      </c>
      <c r="D132" s="18" t="s">
        <v>520</v>
      </c>
      <c r="E132" s="17" t="s">
        <v>9</v>
      </c>
      <c r="F132" s="17" t="s">
        <v>524</v>
      </c>
      <c r="G132" s="23" t="s">
        <v>103</v>
      </c>
      <c r="H132" s="17" t="s">
        <v>104</v>
      </c>
      <c r="I132" s="17" t="s">
        <v>548</v>
      </c>
      <c r="J132" s="17" t="s">
        <v>549</v>
      </c>
      <c r="K132" s="17" t="s">
        <v>550</v>
      </c>
      <c r="L132" s="17" t="s">
        <v>554</v>
      </c>
      <c r="M132" s="17" t="s">
        <v>154</v>
      </c>
      <c r="N132" s="17">
        <f>+VLOOKUP(M132,[2]Hoja3!$A$2:$B$7,2,0)</f>
        <v>0.8</v>
      </c>
      <c r="O132" s="17" t="s">
        <v>155</v>
      </c>
      <c r="P132" s="17">
        <f>+VLOOKUP(O132,[1]Riesgos!$C$2:$D$7,2,0)</f>
        <v>0.8</v>
      </c>
      <c r="Q132" s="17">
        <f t="shared" si="3"/>
        <v>0.64000000000000012</v>
      </c>
      <c r="R132" s="17" t="str">
        <f>+IF(N132=1,[2]Hoja3!$F$6,IF(AND(N132=1,P132=1),[2]Hoja3!$F$5,IF(Q132&lt;=[2]Hoja3!$D$17,[2]Hoja3!$F$3,IF(Q132&lt;=[2]Hoja3!$E$15,[2]Hoja3!$F$4,[2]Hoja3!$F$5))))</f>
        <v xml:space="preserve">Alto </v>
      </c>
      <c r="T132" s="19" t="s">
        <v>156</v>
      </c>
      <c r="U132" s="19" t="s">
        <v>519</v>
      </c>
      <c r="V132" s="19">
        <v>165000000</v>
      </c>
      <c r="W132" s="17" t="s">
        <v>155</v>
      </c>
      <c r="X132" s="17">
        <f>+VLOOKUP(W132,[1]Riesgos!$H$2:$I$7,2,0)</f>
        <v>4</v>
      </c>
      <c r="Y132" s="16" t="str">
        <f>+IF(AND(Q132&gt;[1]Riesgos!$M$1,X132&gt;[1]Riesgos!$O$1),[1]Riesgos!$K$3,(IF(AND(Q132&lt;[1]Riesgos!$M$1,X132&gt;[1]Riesgos!$O$1),[1]Riesgos!$K$4,IF(AND(Q132&gt;[1]Riesgos!$M$1,X132&lt;[1]Riesgos!$O$1),[1]Riesgos!$K$5,IF(AND(Q132&lt;[1]Riesgos!$M$1,X132&lt;[1]Riesgos!$O$1),[1]Riesgos!$K$6,0)))))</f>
        <v>4. Estructuración</v>
      </c>
      <c r="Z132" s="16">
        <v>2024</v>
      </c>
    </row>
    <row r="133" spans="1:26" ht="70.349999999999994" customHeight="1" x14ac:dyDescent="0.25">
      <c r="A133" s="17" t="s">
        <v>6</v>
      </c>
      <c r="B133" s="17" t="s">
        <v>105</v>
      </c>
      <c r="C133" s="17" t="s">
        <v>106</v>
      </c>
      <c r="D133" s="18" t="s">
        <v>520</v>
      </c>
      <c r="E133" s="17" t="s">
        <v>9</v>
      </c>
      <c r="F133" s="17" t="s">
        <v>524</v>
      </c>
      <c r="G133" s="22" t="s">
        <v>107</v>
      </c>
      <c r="H133" s="17" t="s">
        <v>108</v>
      </c>
      <c r="I133" s="17" t="s">
        <v>548</v>
      </c>
      <c r="J133" s="17" t="s">
        <v>549</v>
      </c>
      <c r="K133" s="17" t="s">
        <v>550</v>
      </c>
      <c r="L133" s="17" t="s">
        <v>555</v>
      </c>
      <c r="M133" s="17" t="s">
        <v>154</v>
      </c>
      <c r="N133" s="17">
        <f>+VLOOKUP(M133,[2]Hoja3!$A$2:$B$7,2,0)</f>
        <v>0.8</v>
      </c>
      <c r="O133" s="17" t="s">
        <v>155</v>
      </c>
      <c r="P133" s="17">
        <f>+VLOOKUP(O133,[1]Riesgos!$C$2:$D$7,2,0)</f>
        <v>0.8</v>
      </c>
      <c r="Q133" s="17">
        <f t="shared" si="3"/>
        <v>0.64000000000000012</v>
      </c>
      <c r="R133" s="17" t="str">
        <f>+IF(N133=1,[2]Hoja3!$F$6,IF(AND(N133=1,P133=1),[2]Hoja3!$F$5,IF(Q133&lt;=[2]Hoja3!$D$17,[2]Hoja3!$F$3,IF(Q133&lt;=[2]Hoja3!$E$15,[2]Hoja3!$F$4,[2]Hoja3!$F$5))))</f>
        <v xml:space="preserve">Alto </v>
      </c>
      <c r="T133" s="19" t="s">
        <v>156</v>
      </c>
      <c r="U133" s="19" t="s">
        <v>519</v>
      </c>
      <c r="V133" s="19">
        <v>14000000</v>
      </c>
      <c r="W133" s="17" t="s">
        <v>155</v>
      </c>
      <c r="X133" s="17">
        <f>+VLOOKUP(W133,[1]Riesgos!$H$2:$I$7,2,0)</f>
        <v>4</v>
      </c>
      <c r="Y133" s="16" t="str">
        <f>+IF(AND(Q133&gt;[1]Riesgos!$M$1,X133&gt;[1]Riesgos!$O$1),[1]Riesgos!$K$3,(IF(AND(Q133&lt;[1]Riesgos!$M$1,X133&gt;[1]Riesgos!$O$1),[1]Riesgos!$K$4,IF(AND(Q133&gt;[1]Riesgos!$M$1,X133&lt;[1]Riesgos!$O$1),[1]Riesgos!$K$5,IF(AND(Q133&lt;[1]Riesgos!$M$1,X133&lt;[1]Riesgos!$O$1),[1]Riesgos!$K$6,0)))))</f>
        <v>4. Estructuración</v>
      </c>
      <c r="Z133" s="16">
        <v>2023</v>
      </c>
    </row>
    <row r="134" spans="1:26" ht="70.349999999999994" hidden="1" customHeight="1" x14ac:dyDescent="0.25">
      <c r="A134" s="17" t="s">
        <v>556</v>
      </c>
      <c r="B134" s="17" t="s">
        <v>557</v>
      </c>
      <c r="C134" s="17" t="s">
        <v>558</v>
      </c>
      <c r="D134" s="18" t="s">
        <v>559</v>
      </c>
      <c r="E134" s="17" t="s">
        <v>560</v>
      </c>
      <c r="F134" s="17" t="s">
        <v>561</v>
      </c>
      <c r="G134" s="17" t="s">
        <v>561</v>
      </c>
      <c r="H134" s="17" t="s">
        <v>562</v>
      </c>
      <c r="I134" s="17" t="s">
        <v>164</v>
      </c>
      <c r="J134" s="17" t="s">
        <v>563</v>
      </c>
      <c r="K134" s="17" t="s">
        <v>215</v>
      </c>
      <c r="L134" s="17" t="s">
        <v>564</v>
      </c>
      <c r="M134" s="17" t="s">
        <v>167</v>
      </c>
      <c r="N134" s="17">
        <f>+VLOOKUP(M134,[2]Hoja3!$A$2:$B$7,2,0)</f>
        <v>0.6</v>
      </c>
      <c r="O134" s="17" t="s">
        <v>158</v>
      </c>
      <c r="P134" s="17">
        <f>+VLOOKUP(O134,[1]Riesgos!$C$2:$D$7,2,0)</f>
        <v>1</v>
      </c>
      <c r="Q134" s="17">
        <f t="shared" si="3"/>
        <v>0.6</v>
      </c>
      <c r="R134" s="17" t="str">
        <f>+IF(N134=1,[2]Hoja3!$F$6,IF(AND(N134=1,P134=1),[2]Hoja3!$F$5,IF(Q134&lt;=[2]Hoja3!$D$17,[2]Hoja3!$F$3,IF(Q134&lt;=[2]Hoja3!$E$15,[2]Hoja3!$F$4,[2]Hoja3!$F$5))))</f>
        <v xml:space="preserve">Alto </v>
      </c>
      <c r="T134" s="19" t="s">
        <v>169</v>
      </c>
      <c r="U134" s="19" t="s">
        <v>278</v>
      </c>
      <c r="V134" s="19">
        <v>1</v>
      </c>
      <c r="W134" s="17" t="s">
        <v>155</v>
      </c>
      <c r="X134" s="17">
        <f>+VLOOKUP(W134,[1]Riesgos!$H$2:$I$7,2,0)</f>
        <v>4</v>
      </c>
      <c r="Y134" s="16" t="str">
        <f>+IF(AND(Q134&gt;[1]Riesgos!$M$1,X134&gt;[1]Riesgos!$O$1),[1]Riesgos!$K$3,(IF(AND(Q134&lt;[1]Riesgos!$M$1,X134&gt;[1]Riesgos!$O$1),[1]Riesgos!$K$4,IF(AND(Q134&gt;[1]Riesgos!$M$1,X134&lt;[1]Riesgos!$O$1),[1]Riesgos!$K$5,IF(AND(Q134&lt;[1]Riesgos!$M$1,X134&lt;[1]Riesgos!$O$1),[1]Riesgos!$K$6,0)))))</f>
        <v>4. Estructuración</v>
      </c>
      <c r="Z134" s="16">
        <v>2024</v>
      </c>
    </row>
    <row r="135" spans="1:26" ht="70.349999999999994" hidden="1" customHeight="1" x14ac:dyDescent="0.25">
      <c r="A135" s="17" t="s">
        <v>556</v>
      </c>
      <c r="B135" s="17" t="s">
        <v>557</v>
      </c>
      <c r="C135" s="17" t="s">
        <v>565</v>
      </c>
      <c r="D135" s="18" t="s">
        <v>559</v>
      </c>
      <c r="E135" s="17" t="s">
        <v>560</v>
      </c>
      <c r="F135" s="17" t="s">
        <v>561</v>
      </c>
      <c r="G135" s="17" t="s">
        <v>561</v>
      </c>
      <c r="H135" s="17" t="s">
        <v>566</v>
      </c>
      <c r="I135" s="17" t="s">
        <v>164</v>
      </c>
      <c r="J135" s="17" t="s">
        <v>563</v>
      </c>
      <c r="K135" s="17" t="s">
        <v>215</v>
      </c>
      <c r="L135" s="17" t="s">
        <v>564</v>
      </c>
      <c r="M135" s="17" t="s">
        <v>154</v>
      </c>
      <c r="N135" s="17">
        <f>+VLOOKUP(M135,[2]Hoja3!$A$2:$B$7,2,0)</f>
        <v>0.8</v>
      </c>
      <c r="O135" s="17" t="s">
        <v>158</v>
      </c>
      <c r="P135" s="17">
        <f>+VLOOKUP(O135,[1]Riesgos!$C$2:$D$7,2,0)</f>
        <v>1</v>
      </c>
      <c r="Q135" s="17">
        <f t="shared" si="3"/>
        <v>0.8</v>
      </c>
      <c r="R135" s="17" t="str">
        <f>+IF(N135=1,[2]Hoja3!$F$6,IF(AND(N135=1,P135=1),[2]Hoja3!$F$5,IF(Q135&lt;=[2]Hoja3!$D$17,[2]Hoja3!$F$3,IF(Q135&lt;=[2]Hoja3!$E$15,[2]Hoja3!$F$4,[2]Hoja3!$F$5))))</f>
        <v xml:space="preserve">Alto </v>
      </c>
      <c r="T135" s="19" t="s">
        <v>169</v>
      </c>
      <c r="U135" s="19" t="s">
        <v>216</v>
      </c>
      <c r="V135" s="19">
        <v>1</v>
      </c>
      <c r="W135" s="17" t="s">
        <v>155</v>
      </c>
      <c r="X135" s="17">
        <f>+VLOOKUP(W135,[1]Riesgos!$H$2:$I$7,2,0)</f>
        <v>4</v>
      </c>
      <c r="Y135" s="16" t="str">
        <f>+IF(AND(Q135&gt;[1]Riesgos!$M$1,X135&gt;[1]Riesgos!$O$1),[1]Riesgos!$K$3,(IF(AND(Q135&lt;[1]Riesgos!$M$1,X135&gt;[1]Riesgos!$O$1),[1]Riesgos!$K$4,IF(AND(Q135&gt;[1]Riesgos!$M$1,X135&lt;[1]Riesgos!$O$1),[1]Riesgos!$K$5,IF(AND(Q135&lt;[1]Riesgos!$M$1,X135&lt;[1]Riesgos!$O$1),[1]Riesgos!$K$6,0)))))</f>
        <v>3. Terciario</v>
      </c>
      <c r="Z135" s="16">
        <v>2023</v>
      </c>
    </row>
    <row r="136" spans="1:26" ht="70.349999999999994" hidden="1" customHeight="1" x14ac:dyDescent="0.25">
      <c r="A136" s="17" t="s">
        <v>556</v>
      </c>
      <c r="B136" s="17" t="s">
        <v>557</v>
      </c>
      <c r="C136" s="17" t="s">
        <v>567</v>
      </c>
      <c r="D136" s="18" t="s">
        <v>559</v>
      </c>
      <c r="E136" s="17" t="s">
        <v>560</v>
      </c>
      <c r="F136" s="17" t="s">
        <v>568</v>
      </c>
      <c r="G136" s="17" t="s">
        <v>569</v>
      </c>
      <c r="H136" s="17" t="s">
        <v>570</v>
      </c>
      <c r="I136" s="17" t="s">
        <v>164</v>
      </c>
      <c r="J136" s="17" t="s">
        <v>563</v>
      </c>
      <c r="K136" s="17" t="s">
        <v>215</v>
      </c>
      <c r="L136" s="17" t="s">
        <v>564</v>
      </c>
      <c r="M136" s="17" t="s">
        <v>154</v>
      </c>
      <c r="N136" s="17">
        <f>+VLOOKUP(M136,[2]Hoja3!$A$2:$B$7,2,0)</f>
        <v>0.8</v>
      </c>
      <c r="O136" s="17" t="s">
        <v>158</v>
      </c>
      <c r="P136" s="17">
        <f>+VLOOKUP(O136,[1]Riesgos!$C$2:$D$7,2,0)</f>
        <v>1</v>
      </c>
      <c r="Q136" s="17">
        <f t="shared" si="3"/>
        <v>0.8</v>
      </c>
      <c r="R136" s="17" t="str">
        <f>+IF(N136=1,[2]Hoja3!$F$6,IF(AND(N136=1,P136=1),[2]Hoja3!$F$5,IF(Q136&lt;=[2]Hoja3!$D$17,[2]Hoja3!$F$3,IF(Q136&lt;=[2]Hoja3!$E$15,[2]Hoja3!$F$4,[2]Hoja3!$F$5))))</f>
        <v xml:space="preserve">Alto </v>
      </c>
      <c r="T136" s="19" t="s">
        <v>169</v>
      </c>
      <c r="U136" s="19" t="s">
        <v>216</v>
      </c>
      <c r="V136" s="19">
        <v>1</v>
      </c>
      <c r="W136" s="17" t="s">
        <v>155</v>
      </c>
      <c r="X136" s="17">
        <f>+VLOOKUP(W136,[1]Riesgos!$H$2:$I$7,2,0)</f>
        <v>4</v>
      </c>
      <c r="Y136" s="16" t="str">
        <f>+IF(AND(Q136&gt;[1]Riesgos!$M$1,X136&gt;[1]Riesgos!$O$1),[1]Riesgos!$K$3,(IF(AND(Q136&lt;[1]Riesgos!$M$1,X136&gt;[1]Riesgos!$O$1),[1]Riesgos!$K$4,IF(AND(Q136&gt;[1]Riesgos!$M$1,X136&lt;[1]Riesgos!$O$1),[1]Riesgos!$K$5,IF(AND(Q136&lt;[1]Riesgos!$M$1,X136&lt;[1]Riesgos!$O$1),[1]Riesgos!$K$6,0)))))</f>
        <v>3. Terciario</v>
      </c>
      <c r="Z136" s="16">
        <v>2023</v>
      </c>
    </row>
    <row r="137" spans="1:26" ht="70.349999999999994" hidden="1" customHeight="1" x14ac:dyDescent="0.25">
      <c r="A137" s="17" t="s">
        <v>556</v>
      </c>
      <c r="B137" s="17" t="s">
        <v>557</v>
      </c>
      <c r="C137" s="17" t="s">
        <v>571</v>
      </c>
      <c r="D137" s="18" t="s">
        <v>559</v>
      </c>
      <c r="E137" s="17" t="s">
        <v>560</v>
      </c>
      <c r="F137" s="17" t="s">
        <v>561</v>
      </c>
      <c r="G137" s="17" t="s">
        <v>572</v>
      </c>
      <c r="H137" s="17" t="s">
        <v>573</v>
      </c>
      <c r="I137" s="17" t="s">
        <v>164</v>
      </c>
      <c r="J137" s="17" t="s">
        <v>563</v>
      </c>
      <c r="K137" s="17" t="s">
        <v>215</v>
      </c>
      <c r="L137" s="17" t="s">
        <v>574</v>
      </c>
      <c r="M137" s="17" t="s">
        <v>154</v>
      </c>
      <c r="N137" s="17">
        <f>+VLOOKUP(M137,[2]Hoja3!$A$2:$B$7,2,0)</f>
        <v>0.8</v>
      </c>
      <c r="O137" s="17" t="s">
        <v>158</v>
      </c>
      <c r="P137" s="17">
        <f>+VLOOKUP(O137,[1]Riesgos!$C$2:$D$7,2,0)</f>
        <v>1</v>
      </c>
      <c r="Q137" s="17">
        <f t="shared" si="3"/>
        <v>0.8</v>
      </c>
      <c r="R137" s="17" t="str">
        <f>+IF(N137=1,[2]Hoja3!$F$6,IF(AND(N137=1,P137=1),[2]Hoja3!$F$5,IF(Q137&lt;=[2]Hoja3!$D$17,[2]Hoja3!$F$3,IF(Q137&lt;=[2]Hoja3!$E$15,[2]Hoja3!$F$4,[2]Hoja3!$F$5))))</f>
        <v xml:space="preserve">Alto </v>
      </c>
      <c r="T137" s="19" t="s">
        <v>169</v>
      </c>
      <c r="U137" s="19" t="s">
        <v>216</v>
      </c>
      <c r="V137" s="19">
        <v>1</v>
      </c>
      <c r="W137" s="17" t="s">
        <v>155</v>
      </c>
      <c r="X137" s="17">
        <f>+VLOOKUP(W137,[1]Riesgos!$H$2:$I$7,2,0)</f>
        <v>4</v>
      </c>
      <c r="Y137" s="16" t="str">
        <f>+IF(AND(Q137&gt;[1]Riesgos!$M$1,X137&gt;[1]Riesgos!$O$1),[1]Riesgos!$K$3,(IF(AND(Q137&lt;[1]Riesgos!$M$1,X137&gt;[1]Riesgos!$O$1),[1]Riesgos!$K$4,IF(AND(Q137&gt;[1]Riesgos!$M$1,X137&lt;[1]Riesgos!$O$1),[1]Riesgos!$K$5,IF(AND(Q137&lt;[1]Riesgos!$M$1,X137&lt;[1]Riesgos!$O$1),[1]Riesgos!$K$6,0)))))</f>
        <v>3. Terciario</v>
      </c>
      <c r="Z137" s="16">
        <v>2023</v>
      </c>
    </row>
    <row r="138" spans="1:26" ht="70.349999999999994" hidden="1" customHeight="1" x14ac:dyDescent="0.25">
      <c r="A138" s="17" t="s">
        <v>556</v>
      </c>
      <c r="B138" s="17" t="s">
        <v>557</v>
      </c>
      <c r="C138" s="17" t="s">
        <v>575</v>
      </c>
      <c r="D138" s="18" t="s">
        <v>559</v>
      </c>
      <c r="E138" s="17" t="s">
        <v>560</v>
      </c>
      <c r="F138" s="17" t="s">
        <v>561</v>
      </c>
      <c r="G138" s="17" t="s">
        <v>572</v>
      </c>
      <c r="H138" s="17" t="s">
        <v>576</v>
      </c>
      <c r="I138" s="17" t="s">
        <v>164</v>
      </c>
      <c r="J138" s="17" t="s">
        <v>563</v>
      </c>
      <c r="K138" s="17" t="s">
        <v>215</v>
      </c>
      <c r="L138" s="17" t="s">
        <v>574</v>
      </c>
      <c r="M138" s="17" t="s">
        <v>154</v>
      </c>
      <c r="N138" s="17">
        <f>+VLOOKUP(M138,[2]Hoja3!$A$2:$B$7,2,0)</f>
        <v>0.8</v>
      </c>
      <c r="O138" s="17" t="s">
        <v>158</v>
      </c>
      <c r="P138" s="17">
        <f>+VLOOKUP(O138,[1]Riesgos!$C$2:$D$7,2,0)</f>
        <v>1</v>
      </c>
      <c r="Q138" s="17">
        <f t="shared" si="3"/>
        <v>0.8</v>
      </c>
      <c r="R138" s="17" t="str">
        <f>+IF(N138=1,[2]Hoja3!$F$6,IF(AND(N138=1,P138=1),[2]Hoja3!$F$5,IF(Q138&lt;=[2]Hoja3!$D$17,[2]Hoja3!$F$3,IF(Q138&lt;=[2]Hoja3!$E$15,[2]Hoja3!$F$4,[2]Hoja3!$F$5))))</f>
        <v xml:space="preserve">Alto </v>
      </c>
      <c r="T138" s="19" t="s">
        <v>169</v>
      </c>
      <c r="U138" s="19" t="s">
        <v>278</v>
      </c>
      <c r="V138" s="19">
        <v>1</v>
      </c>
      <c r="W138" s="17" t="s">
        <v>155</v>
      </c>
      <c r="X138" s="17">
        <f>+VLOOKUP(W138,[1]Riesgos!$H$2:$I$7,2,0)</f>
        <v>4</v>
      </c>
      <c r="Y138" s="16" t="str">
        <f>+IF(AND(Q138&gt;[1]Riesgos!$M$1,X138&gt;[1]Riesgos!$O$1),[1]Riesgos!$K$3,(IF(AND(Q138&lt;[1]Riesgos!$M$1,X138&gt;[1]Riesgos!$O$1),[1]Riesgos!$K$4,IF(AND(Q138&gt;[1]Riesgos!$M$1,X138&lt;[1]Riesgos!$O$1),[1]Riesgos!$K$5,IF(AND(Q138&lt;[1]Riesgos!$M$1,X138&lt;[1]Riesgos!$O$1),[1]Riesgos!$K$6,0)))))</f>
        <v>3. Terciario</v>
      </c>
      <c r="Z138" s="16">
        <v>2023</v>
      </c>
    </row>
    <row r="139" spans="1:26" ht="70.349999999999994" hidden="1" customHeight="1" x14ac:dyDescent="0.25">
      <c r="A139" s="17" t="s">
        <v>556</v>
      </c>
      <c r="B139" s="17" t="s">
        <v>557</v>
      </c>
      <c r="C139" s="17" t="s">
        <v>577</v>
      </c>
      <c r="D139" s="18" t="s">
        <v>578</v>
      </c>
      <c r="E139" s="17" t="s">
        <v>560</v>
      </c>
      <c r="F139" s="17" t="s">
        <v>561</v>
      </c>
      <c r="G139" s="17" t="s">
        <v>579</v>
      </c>
      <c r="H139" s="17" t="s">
        <v>580</v>
      </c>
      <c r="I139" s="17" t="s">
        <v>164</v>
      </c>
      <c r="J139" s="17" t="s">
        <v>563</v>
      </c>
      <c r="K139" s="17" t="s">
        <v>215</v>
      </c>
      <c r="L139" s="17" t="s">
        <v>581</v>
      </c>
      <c r="M139" s="17" t="s">
        <v>154</v>
      </c>
      <c r="N139" s="17">
        <f>+VLOOKUP(M139,[2]Hoja3!$A$2:$B$7,2,0)</f>
        <v>0.8</v>
      </c>
      <c r="O139" s="17" t="s">
        <v>158</v>
      </c>
      <c r="P139" s="17">
        <f>+VLOOKUP(O139,[1]Riesgos!$C$2:$D$7,2,0)</f>
        <v>1</v>
      </c>
      <c r="Q139" s="17">
        <f t="shared" si="3"/>
        <v>0.8</v>
      </c>
      <c r="R139" s="17" t="str">
        <f>+IF(N139=1,[2]Hoja3!$F$6,IF(AND(N139=1,P139=1),[2]Hoja3!$F$5,IF(Q139&lt;=[2]Hoja3!$D$17,[2]Hoja3!$F$3,IF(Q139&lt;=[2]Hoja3!$E$15,[2]Hoja3!$F$4,[2]Hoja3!$F$5))))</f>
        <v xml:space="preserve">Alto </v>
      </c>
      <c r="T139" s="19" t="s">
        <v>169</v>
      </c>
      <c r="U139" s="19" t="s">
        <v>216</v>
      </c>
      <c r="V139" s="19">
        <v>1</v>
      </c>
      <c r="W139" s="17" t="s">
        <v>155</v>
      </c>
      <c r="X139" s="17">
        <f>+VLOOKUP(W139,[1]Riesgos!$H$2:$I$7,2,0)</f>
        <v>4</v>
      </c>
      <c r="Y139" s="16" t="str">
        <f>+IF(AND(Q139&gt;[1]Riesgos!$M$1,X139&gt;[1]Riesgos!$O$1),[1]Riesgos!$K$3,(IF(AND(Q139&lt;[1]Riesgos!$M$1,X139&gt;[1]Riesgos!$O$1),[1]Riesgos!$K$4,IF(AND(Q139&gt;[1]Riesgos!$M$1,X139&lt;[1]Riesgos!$O$1),[1]Riesgos!$K$5,IF(AND(Q139&lt;[1]Riesgos!$M$1,X139&lt;[1]Riesgos!$O$1),[1]Riesgos!$K$6,0)))))</f>
        <v>3. Terciario</v>
      </c>
      <c r="Z139" s="16">
        <v>2023</v>
      </c>
    </row>
    <row r="140" spans="1:26" ht="70.349999999999994" hidden="1" customHeight="1" x14ac:dyDescent="0.25">
      <c r="A140" s="17" t="s">
        <v>556</v>
      </c>
      <c r="B140" s="17" t="s">
        <v>557</v>
      </c>
      <c r="C140" s="17" t="s">
        <v>582</v>
      </c>
      <c r="D140" s="18" t="s">
        <v>578</v>
      </c>
      <c r="E140" s="17" t="s">
        <v>560</v>
      </c>
      <c r="F140" s="17" t="s">
        <v>561</v>
      </c>
      <c r="G140" s="17" t="s">
        <v>583</v>
      </c>
      <c r="H140" s="17" t="s">
        <v>281</v>
      </c>
      <c r="I140" s="17" t="s">
        <v>275</v>
      </c>
      <c r="J140" s="17" t="s">
        <v>563</v>
      </c>
      <c r="K140" s="17" t="s">
        <v>401</v>
      </c>
      <c r="L140" s="17" t="s">
        <v>584</v>
      </c>
      <c r="M140" s="17" t="s">
        <v>421</v>
      </c>
      <c r="N140" s="17">
        <f>+VLOOKUP(M140,[2]Hoja3!$A$2:$B$7,2,0)</f>
        <v>1</v>
      </c>
      <c r="O140" s="17" t="s">
        <v>158</v>
      </c>
      <c r="P140" s="17">
        <f>+VLOOKUP(O140,[1]Riesgos!$C$2:$D$7,2,0)</f>
        <v>1</v>
      </c>
      <c r="Q140" s="17">
        <f t="shared" si="3"/>
        <v>1</v>
      </c>
      <c r="R140" s="17" t="str">
        <f>+IF(N140=1,[2]Hoja3!$F$6,IF(AND(N140=1,P140=1),[2]Hoja3!$F$5,IF(Q140&lt;=[2]Hoja3!$D$17,[2]Hoja3!$F$3,IF(Q140&lt;=[2]Hoja3!$E$15,[2]Hoja3!$F$4,[2]Hoja3!$F$5))))</f>
        <v>Extremo</v>
      </c>
      <c r="T140" s="19" t="s">
        <v>169</v>
      </c>
      <c r="U140" s="19" t="s">
        <v>216</v>
      </c>
      <c r="V140" s="19">
        <v>1</v>
      </c>
      <c r="W140" s="17" t="s">
        <v>158</v>
      </c>
      <c r="X140" s="17">
        <f>+VLOOKUP(W140,[1]Riesgos!$H$2:$I$7,2,0)</f>
        <v>5</v>
      </c>
      <c r="Y140" s="16" t="str">
        <f>+IF(AND(Q140&gt;[1]Riesgos!$M$1,X140&gt;[1]Riesgos!$O$1),[1]Riesgos!$K$3,(IF(AND(Q140&lt;[1]Riesgos!$M$1,X140&gt;[1]Riesgos!$O$1),[1]Riesgos!$K$4,IF(AND(Q140&gt;[1]Riesgos!$M$1,X140&lt;[1]Riesgos!$O$1),[1]Riesgos!$K$5,IF(AND(Q140&lt;[1]Riesgos!$M$1,X140&lt;[1]Riesgos!$O$1),[1]Riesgos!$K$6,0)))))</f>
        <v>1. Primario</v>
      </c>
      <c r="Z140" s="16">
        <v>2023</v>
      </c>
    </row>
    <row r="141" spans="1:26" ht="70.349999999999994" hidden="1" customHeight="1" x14ac:dyDescent="0.25">
      <c r="A141" s="17" t="s">
        <v>556</v>
      </c>
      <c r="B141" s="17" t="s">
        <v>557</v>
      </c>
      <c r="C141" s="17" t="s">
        <v>585</v>
      </c>
      <c r="D141" s="18" t="s">
        <v>578</v>
      </c>
      <c r="E141" s="17" t="s">
        <v>560</v>
      </c>
      <c r="F141" s="17" t="s">
        <v>561</v>
      </c>
      <c r="G141" s="17" t="s">
        <v>586</v>
      </c>
      <c r="H141" s="17" t="s">
        <v>587</v>
      </c>
      <c r="I141" s="17" t="s">
        <v>588</v>
      </c>
      <c r="J141" s="17" t="s">
        <v>563</v>
      </c>
      <c r="K141" s="17" t="s">
        <v>401</v>
      </c>
      <c r="L141" s="17" t="s">
        <v>584</v>
      </c>
      <c r="M141" s="17" t="s">
        <v>421</v>
      </c>
      <c r="N141" s="17">
        <f>+VLOOKUP(M141,[2]Hoja3!$A$2:$B$7,2,0)</f>
        <v>1</v>
      </c>
      <c r="O141" s="17" t="s">
        <v>158</v>
      </c>
      <c r="P141" s="17">
        <f>+VLOOKUP(O141,[1]Riesgos!$C$2:$D$7,2,0)</f>
        <v>1</v>
      </c>
      <c r="Q141" s="17">
        <f t="shared" si="3"/>
        <v>1</v>
      </c>
      <c r="R141" s="17" t="str">
        <f>+IF(N141=1,[2]Hoja3!$F$6,IF(AND(N141=1,P141=1),[2]Hoja3!$F$5,IF(Q141&lt;=[2]Hoja3!$D$17,[2]Hoja3!$F$3,IF(Q141&lt;=[2]Hoja3!$E$15,[2]Hoja3!$F$4,[2]Hoja3!$F$5))))</f>
        <v>Extremo</v>
      </c>
      <c r="T141" s="19" t="s">
        <v>589</v>
      </c>
      <c r="U141" s="19" t="s">
        <v>589</v>
      </c>
      <c r="V141" s="19">
        <v>64835934150.139999</v>
      </c>
      <c r="W141" s="17" t="s">
        <v>158</v>
      </c>
      <c r="X141" s="17">
        <f>+VLOOKUP(W141,[1]Riesgos!$H$2:$I$7,2,0)</f>
        <v>5</v>
      </c>
      <c r="Y141" s="16" t="str">
        <f>+IF(AND(Q141&gt;[1]Riesgos!$M$1,X141&gt;[1]Riesgos!$O$1),[1]Riesgos!$K$3,(IF(AND(Q141&lt;[1]Riesgos!$M$1,X141&gt;[1]Riesgos!$O$1),[1]Riesgos!$K$4,IF(AND(Q141&gt;[1]Riesgos!$M$1,X141&lt;[1]Riesgos!$O$1),[1]Riesgos!$K$5,IF(AND(Q141&lt;[1]Riesgos!$M$1,X141&lt;[1]Riesgos!$O$1),[1]Riesgos!$K$6,0)))))</f>
        <v>1. Primario</v>
      </c>
      <c r="Z141" s="16">
        <v>2023</v>
      </c>
    </row>
    <row r="142" spans="1:26" ht="38.450000000000003" hidden="1" customHeight="1" x14ac:dyDescent="0.25">
      <c r="A142" s="17" t="s">
        <v>590</v>
      </c>
      <c r="B142" s="17" t="s">
        <v>591</v>
      </c>
      <c r="C142" s="17" t="s">
        <v>592</v>
      </c>
      <c r="D142" s="18" t="s">
        <v>593</v>
      </c>
      <c r="E142" s="17" t="s">
        <v>594</v>
      </c>
      <c r="F142" s="17" t="s">
        <v>595</v>
      </c>
      <c r="G142" s="17" t="s">
        <v>596</v>
      </c>
      <c r="H142" s="17" t="s">
        <v>597</v>
      </c>
      <c r="I142" s="17" t="s">
        <v>598</v>
      </c>
      <c r="J142" s="17" t="s">
        <v>599</v>
      </c>
      <c r="K142" s="17" t="s">
        <v>600</v>
      </c>
      <c r="L142" s="17" t="s">
        <v>601</v>
      </c>
      <c r="M142" s="17" t="s">
        <v>154</v>
      </c>
      <c r="N142" s="17">
        <f>+VLOOKUP(M142,[2]Hoja3!$A$2:$B$7,2,0)</f>
        <v>0.8</v>
      </c>
      <c r="O142" s="17" t="s">
        <v>155</v>
      </c>
      <c r="P142" s="17">
        <f>+VLOOKUP(O142,[1]Riesgos!$C$2:$D$7,2,0)</f>
        <v>0.8</v>
      </c>
      <c r="Q142" s="17">
        <f t="shared" si="3"/>
        <v>0.64000000000000012</v>
      </c>
      <c r="R142" s="17" t="str">
        <f>+IF(N142=1,[2]Hoja3!$F$6,IF(AND(N142=1,P142=1),[2]Hoja3!$F$5,IF(Q142&lt;=[2]Hoja3!$D$17,[2]Hoja3!$F$3,IF(Q142&lt;=[2]Hoja3!$E$15,[2]Hoja3!$F$4,[2]Hoja3!$F$5))))</f>
        <v xml:space="preserve">Alto </v>
      </c>
      <c r="T142" s="19" t="s">
        <v>174</v>
      </c>
      <c r="U142" s="19" t="s">
        <v>174</v>
      </c>
      <c r="V142" s="19">
        <f>300000000*12</f>
        <v>3600000000</v>
      </c>
      <c r="W142" s="17" t="s">
        <v>158</v>
      </c>
      <c r="X142" s="17">
        <f>+VLOOKUP(W142,[1]Riesgos!$H$2:$I$7,2,0)</f>
        <v>5</v>
      </c>
      <c r="Y142" s="16" t="str">
        <f>+IF(AND(Q142&gt;[1]Riesgos!$M$1,X142&gt;[1]Riesgos!$O$1),[1]Riesgos!$K$3,(IF(AND(Q142&lt;[1]Riesgos!$M$1,X142&gt;[1]Riesgos!$O$1),[1]Riesgos!$K$4,IF(AND(Q142&gt;[1]Riesgos!$M$1,X142&lt;[1]Riesgos!$O$1),[1]Riesgos!$K$5,IF(AND(Q142&lt;[1]Riesgos!$M$1,X142&lt;[1]Riesgos!$O$1),[1]Riesgos!$K$6,0)))))</f>
        <v>2. Secundario</v>
      </c>
      <c r="Z142" s="16">
        <v>2023</v>
      </c>
    </row>
    <row r="143" spans="1:26" ht="38.450000000000003" hidden="1" customHeight="1" x14ac:dyDescent="0.25">
      <c r="A143" s="17" t="s">
        <v>590</v>
      </c>
      <c r="B143" s="17" t="s">
        <v>591</v>
      </c>
      <c r="C143" s="17" t="s">
        <v>602</v>
      </c>
      <c r="D143" s="18" t="s">
        <v>603</v>
      </c>
      <c r="E143" s="17" t="s">
        <v>594</v>
      </c>
      <c r="F143" s="17" t="s">
        <v>604</v>
      </c>
      <c r="G143" s="17" t="s">
        <v>605</v>
      </c>
      <c r="H143" s="17" t="s">
        <v>606</v>
      </c>
      <c r="I143" s="17" t="s">
        <v>607</v>
      </c>
      <c r="J143" s="17" t="s">
        <v>608</v>
      </c>
      <c r="K143" s="17" t="s">
        <v>609</v>
      </c>
      <c r="L143" s="17" t="s">
        <v>610</v>
      </c>
      <c r="M143" s="17" t="s">
        <v>154</v>
      </c>
      <c r="N143" s="17">
        <f>+VLOOKUP(M143,[2]Hoja3!$A$2:$B$7,2,0)</f>
        <v>0.8</v>
      </c>
      <c r="O143" s="17" t="s">
        <v>155</v>
      </c>
      <c r="P143" s="17">
        <f>+VLOOKUP(O143,[1]Riesgos!$C$2:$D$7,2,0)</f>
        <v>0.8</v>
      </c>
      <c r="Q143" s="17">
        <f t="shared" si="3"/>
        <v>0.64000000000000012</v>
      </c>
      <c r="R143" s="17" t="str">
        <f>+IF(N143=1,[2]Hoja3!$F$6,IF(AND(N143=1,P143=1),[2]Hoja3!$F$5,IF(Q143&lt;=[2]Hoja3!$D$17,[2]Hoja3!$F$3,IF(Q143&lt;=[2]Hoja3!$E$15,[2]Hoja3!$F$4,[2]Hoja3!$F$5))))</f>
        <v xml:space="preserve">Alto </v>
      </c>
      <c r="T143" s="19" t="s">
        <v>174</v>
      </c>
      <c r="U143" s="19" t="s">
        <v>174</v>
      </c>
      <c r="V143" s="19">
        <f>100000000*12</f>
        <v>1200000000</v>
      </c>
      <c r="W143" s="17" t="s">
        <v>155</v>
      </c>
      <c r="X143" s="17">
        <f>+VLOOKUP(W143,[1]Riesgos!$H$2:$I$7,2,0)</f>
        <v>4</v>
      </c>
      <c r="Y143" s="16" t="str">
        <f>+IF(AND(Q143&gt;[1]Riesgos!$M$1,X143&gt;[1]Riesgos!$O$1),[1]Riesgos!$K$3,(IF(AND(Q143&lt;[1]Riesgos!$M$1,X143&gt;[1]Riesgos!$O$1),[1]Riesgos!$K$4,IF(AND(Q143&gt;[1]Riesgos!$M$1,X143&lt;[1]Riesgos!$O$1),[1]Riesgos!$K$5,IF(AND(Q143&lt;[1]Riesgos!$M$1,X143&lt;[1]Riesgos!$O$1),[1]Riesgos!$K$6,0)))))</f>
        <v>4. Estructuración</v>
      </c>
      <c r="Z143" s="16">
        <v>2024</v>
      </c>
    </row>
    <row r="144" spans="1:26" ht="38.450000000000003" hidden="1" customHeight="1" x14ac:dyDescent="0.25">
      <c r="A144" s="17" t="s">
        <v>590</v>
      </c>
      <c r="B144" s="17" t="s">
        <v>591</v>
      </c>
      <c r="C144" s="17" t="s">
        <v>611</v>
      </c>
      <c r="D144" s="18" t="s">
        <v>612</v>
      </c>
      <c r="E144" s="17" t="s">
        <v>594</v>
      </c>
      <c r="F144" s="17" t="s">
        <v>613</v>
      </c>
      <c r="G144" s="17" t="s">
        <v>614</v>
      </c>
      <c r="H144" s="17" t="s">
        <v>417</v>
      </c>
      <c r="I144" s="17" t="s">
        <v>615</v>
      </c>
      <c r="J144" s="17" t="s">
        <v>616</v>
      </c>
      <c r="K144" s="17" t="s">
        <v>419</v>
      </c>
      <c r="L144" s="17" t="s">
        <v>617</v>
      </c>
      <c r="M144" s="17" t="s">
        <v>421</v>
      </c>
      <c r="N144" s="17">
        <f>+VLOOKUP(M144,[2]Hoja3!$A$2:$B$7,2,0)</f>
        <v>1</v>
      </c>
      <c r="O144" s="17" t="s">
        <v>155</v>
      </c>
      <c r="P144" s="17">
        <f>+VLOOKUP(O144,[1]Riesgos!$C$2:$D$7,2,0)</f>
        <v>0.8</v>
      </c>
      <c r="Q144" s="17">
        <f t="shared" si="3"/>
        <v>0.8</v>
      </c>
      <c r="R144" s="17" t="str">
        <f>+IF(N144=1,[2]Hoja3!$F$6,IF(AND(N144=1,P144=1),[2]Hoja3!$F$5,IF(Q144&lt;=[2]Hoja3!$D$17,[2]Hoja3!$F$3,IF(Q144&lt;=[2]Hoja3!$E$15,[2]Hoja3!$F$4,[2]Hoja3!$F$5))))</f>
        <v>Extremo</v>
      </c>
      <c r="T144" s="19" t="s">
        <v>174</v>
      </c>
      <c r="U144" s="19" t="s">
        <v>174</v>
      </c>
      <c r="V144" s="19">
        <f>584000000*12</f>
        <v>7008000000</v>
      </c>
      <c r="W144" s="17" t="s">
        <v>158</v>
      </c>
      <c r="X144" s="17">
        <f>+VLOOKUP(W144,[1]Riesgos!$H$2:$I$7,2,0)</f>
        <v>5</v>
      </c>
      <c r="Y144" s="16" t="str">
        <f>+IF(AND(Q144&gt;[1]Riesgos!$M$1,X144&gt;[1]Riesgos!$O$1),[1]Riesgos!$K$3,(IF(AND(Q144&lt;[1]Riesgos!$M$1,X144&gt;[1]Riesgos!$O$1),[1]Riesgos!$K$4,IF(AND(Q144&gt;[1]Riesgos!$M$1,X144&lt;[1]Riesgos!$O$1),[1]Riesgos!$K$5,IF(AND(Q144&lt;[1]Riesgos!$M$1,X144&lt;[1]Riesgos!$O$1),[1]Riesgos!$K$6,0)))))</f>
        <v>1. Primario</v>
      </c>
      <c r="Z144" s="16">
        <v>2023</v>
      </c>
    </row>
    <row r="145" spans="1:26" ht="38.450000000000003" hidden="1" customHeight="1" x14ac:dyDescent="0.25">
      <c r="A145" s="17" t="s">
        <v>590</v>
      </c>
      <c r="B145" s="17" t="s">
        <v>591</v>
      </c>
      <c r="C145" s="17" t="s">
        <v>618</v>
      </c>
      <c r="D145" s="18" t="s">
        <v>619</v>
      </c>
      <c r="E145" s="17" t="s">
        <v>594</v>
      </c>
      <c r="F145" s="17" t="s">
        <v>182</v>
      </c>
      <c r="G145" s="17" t="s">
        <v>620</v>
      </c>
      <c r="H145" s="17" t="s">
        <v>164</v>
      </c>
      <c r="I145" s="17" t="s">
        <v>621</v>
      </c>
      <c r="J145" s="17" t="s">
        <v>622</v>
      </c>
      <c r="K145" s="17" t="s">
        <v>185</v>
      </c>
      <c r="L145" s="17" t="s">
        <v>623</v>
      </c>
      <c r="M145" s="17" t="s">
        <v>154</v>
      </c>
      <c r="N145" s="17">
        <f>+VLOOKUP(M145,[2]Hoja3!$A$2:$B$7,2,0)</f>
        <v>0.8</v>
      </c>
      <c r="O145" s="17" t="s">
        <v>168</v>
      </c>
      <c r="P145" s="17">
        <f>+VLOOKUP(O145,[1]Riesgos!$C$2:$D$7,2,0)</f>
        <v>0.6</v>
      </c>
      <c r="Q145" s="17">
        <f t="shared" si="3"/>
        <v>0.48</v>
      </c>
      <c r="R145" s="17" t="str">
        <f>+IF(N145=1,[2]Hoja3!$F$6,IF(AND(N145=1,P145=1),[2]Hoja3!$F$5,IF(Q145&lt;=[2]Hoja3!$D$17,[2]Hoja3!$F$3,IF(Q145&lt;=[2]Hoja3!$E$15,[2]Hoja3!$F$4,[2]Hoja3!$F$5))))</f>
        <v xml:space="preserve">Alto </v>
      </c>
      <c r="T145" s="19" t="s">
        <v>174</v>
      </c>
      <c r="U145" s="19" t="s">
        <v>174</v>
      </c>
      <c r="V145" s="19">
        <f>(104000000+53000000)*12</f>
        <v>1884000000</v>
      </c>
      <c r="W145" s="17" t="s">
        <v>155</v>
      </c>
      <c r="X145" s="17">
        <f>+VLOOKUP(W145,[1]Riesgos!$H$2:$I$7,2,0)</f>
        <v>4</v>
      </c>
      <c r="Y145" s="16" t="str">
        <f>+IF(AND(Q145&gt;[1]Riesgos!$M$1,X145&gt;[1]Riesgos!$O$1),[1]Riesgos!$K$3,(IF(AND(Q145&lt;[1]Riesgos!$M$1,X145&gt;[1]Riesgos!$O$1),[1]Riesgos!$K$4,IF(AND(Q145&gt;[1]Riesgos!$M$1,X145&lt;[1]Riesgos!$O$1),[1]Riesgos!$K$5,IF(AND(Q145&lt;[1]Riesgos!$M$1,X145&lt;[1]Riesgos!$O$1),[1]Riesgos!$K$6,0)))))</f>
        <v>4. Estructuración</v>
      </c>
      <c r="Z145" s="16">
        <v>2024</v>
      </c>
    </row>
    <row r="146" spans="1:26" ht="70.349999999999994" hidden="1" customHeight="1" x14ac:dyDescent="0.25">
      <c r="A146" s="17" t="s">
        <v>590</v>
      </c>
      <c r="B146" s="17" t="s">
        <v>591</v>
      </c>
      <c r="C146" s="17" t="s">
        <v>624</v>
      </c>
      <c r="D146" s="18" t="s">
        <v>625</v>
      </c>
      <c r="E146" s="17" t="s">
        <v>594</v>
      </c>
      <c r="F146" s="17" t="s">
        <v>272</v>
      </c>
      <c r="G146" s="17" t="s">
        <v>626</v>
      </c>
      <c r="H146" s="17" t="s">
        <v>274</v>
      </c>
      <c r="I146" s="17" t="s">
        <v>627</v>
      </c>
      <c r="J146" s="17" t="s">
        <v>628</v>
      </c>
      <c r="K146" s="17" t="s">
        <v>276</v>
      </c>
      <c r="L146" s="17" t="s">
        <v>629</v>
      </c>
      <c r="M146" s="17" t="s">
        <v>154</v>
      </c>
      <c r="N146" s="17">
        <f>+VLOOKUP(M146,[2]Hoja3!$A$2:$B$7,2,0)</f>
        <v>0.8</v>
      </c>
      <c r="O146" s="17" t="s">
        <v>168</v>
      </c>
      <c r="P146" s="17">
        <f>+VLOOKUP(O146,[1]Riesgos!$C$2:$D$7,2,0)</f>
        <v>0.6</v>
      </c>
      <c r="Q146" s="17">
        <f t="shared" si="3"/>
        <v>0.48</v>
      </c>
      <c r="R146" s="17" t="str">
        <f>+IF(N146=1,[2]Hoja3!$F$6,IF(AND(N146=1,P146=1),[2]Hoja3!$F$5,IF(Q146&lt;=[2]Hoja3!$D$17,[2]Hoja3!$F$3,IF(Q146&lt;=[2]Hoja3!$E$15,[2]Hoja3!$F$4,[2]Hoja3!$F$5))))</f>
        <v xml:space="preserve">Alto </v>
      </c>
      <c r="T146" s="19" t="s">
        <v>169</v>
      </c>
      <c r="U146" s="19" t="s">
        <v>170</v>
      </c>
      <c r="V146" s="19">
        <v>1</v>
      </c>
      <c r="W146" s="17" t="s">
        <v>168</v>
      </c>
      <c r="X146" s="17">
        <f>+VLOOKUP(W146,[1]Riesgos!$H$2:$I$7,2,0)</f>
        <v>3</v>
      </c>
      <c r="Y146" s="16" t="str">
        <f>+IF(AND(Q146&gt;[1]Riesgos!$M$1,X146&gt;[1]Riesgos!$O$1),[1]Riesgos!$K$3,(IF(AND(Q146&lt;[1]Riesgos!$M$1,X146&gt;[1]Riesgos!$O$1),[1]Riesgos!$K$4,IF(AND(Q146&gt;[1]Riesgos!$M$1,X146&lt;[1]Riesgos!$O$1),[1]Riesgos!$K$5,IF(AND(Q146&lt;[1]Riesgos!$M$1,X146&lt;[1]Riesgos!$O$1),[1]Riesgos!$K$6,0)))))</f>
        <v>4. Estructuración</v>
      </c>
      <c r="Z146" s="16">
        <v>2024</v>
      </c>
    </row>
    <row r="147" spans="1:26" ht="70.349999999999994" hidden="1" customHeight="1" x14ac:dyDescent="0.25">
      <c r="A147" s="17" t="s">
        <v>590</v>
      </c>
      <c r="B147" s="17" t="s">
        <v>591</v>
      </c>
      <c r="C147" s="17" t="s">
        <v>630</v>
      </c>
      <c r="D147" s="18" t="s">
        <v>631</v>
      </c>
      <c r="E147" s="17" t="s">
        <v>594</v>
      </c>
      <c r="F147" s="17" t="s">
        <v>161</v>
      </c>
      <c r="G147" s="17" t="s">
        <v>632</v>
      </c>
      <c r="H147" s="17" t="s">
        <v>223</v>
      </c>
      <c r="I147" s="17" t="s">
        <v>621</v>
      </c>
      <c r="J147" s="17" t="s">
        <v>633</v>
      </c>
      <c r="K147" s="17" t="s">
        <v>381</v>
      </c>
      <c r="L147" s="17" t="s">
        <v>634</v>
      </c>
      <c r="M147" s="17" t="s">
        <v>167</v>
      </c>
      <c r="N147" s="17">
        <f>+VLOOKUP(M147,[2]Hoja3!$A$2:$B$7,2,0)</f>
        <v>0.6</v>
      </c>
      <c r="O147" s="17" t="s">
        <v>155</v>
      </c>
      <c r="P147" s="17">
        <f>+VLOOKUP(O147,[1]Riesgos!$C$2:$D$7,2,0)</f>
        <v>0.8</v>
      </c>
      <c r="Q147" s="17">
        <f t="shared" si="3"/>
        <v>0.48</v>
      </c>
      <c r="R147" s="17" t="str">
        <f>+IF(N147=1,[2]Hoja3!$F$6,IF(AND(N147=1,P147=1),[2]Hoja3!$F$5,IF(Q147&lt;=[2]Hoja3!$D$17,[2]Hoja3!$F$3,IF(Q147&lt;=[2]Hoja3!$E$15,[2]Hoja3!$F$4,[2]Hoja3!$F$5))))</f>
        <v xml:space="preserve">Alto </v>
      </c>
      <c r="T147" s="19" t="s">
        <v>169</v>
      </c>
      <c r="U147" s="19" t="s">
        <v>170</v>
      </c>
      <c r="V147" s="19">
        <v>1</v>
      </c>
      <c r="W147" s="17" t="s">
        <v>168</v>
      </c>
      <c r="X147" s="17">
        <f>+VLOOKUP(W147,[1]Riesgos!$H$2:$I$7,2,0)</f>
        <v>3</v>
      </c>
      <c r="Y147" s="16" t="str">
        <f>+IF(AND(Q147&gt;[1]Riesgos!$M$1,X147&gt;[1]Riesgos!$O$1),[1]Riesgos!$K$3,(IF(AND(Q147&lt;[1]Riesgos!$M$1,X147&gt;[1]Riesgos!$O$1),[1]Riesgos!$K$4,IF(AND(Q147&gt;[1]Riesgos!$M$1,X147&lt;[1]Riesgos!$O$1),[1]Riesgos!$K$5,IF(AND(Q147&lt;[1]Riesgos!$M$1,X147&lt;[1]Riesgos!$O$1),[1]Riesgos!$K$6,0)))))</f>
        <v>4. Estructuración</v>
      </c>
      <c r="Z147" s="16">
        <v>2024</v>
      </c>
    </row>
    <row r="148" spans="1:26" ht="70.349999999999994" hidden="1" customHeight="1" x14ac:dyDescent="0.25">
      <c r="A148" s="17" t="s">
        <v>590</v>
      </c>
      <c r="B148" s="17" t="s">
        <v>591</v>
      </c>
      <c r="C148" s="17" t="s">
        <v>635</v>
      </c>
      <c r="D148" s="18" t="s">
        <v>636</v>
      </c>
      <c r="E148" s="17" t="s">
        <v>594</v>
      </c>
      <c r="F148" s="17" t="s">
        <v>272</v>
      </c>
      <c r="G148" s="17" t="s">
        <v>637</v>
      </c>
      <c r="H148" s="17" t="s">
        <v>213</v>
      </c>
      <c r="I148" s="17" t="s">
        <v>638</v>
      </c>
      <c r="J148" s="17" t="s">
        <v>639</v>
      </c>
      <c r="K148" s="17" t="s">
        <v>215</v>
      </c>
      <c r="L148" s="17" t="s">
        <v>640</v>
      </c>
      <c r="M148" s="17" t="s">
        <v>167</v>
      </c>
      <c r="N148" s="17">
        <f>+VLOOKUP(M148,[2]Hoja3!$A$2:$B$7,2,0)</f>
        <v>0.6</v>
      </c>
      <c r="O148" s="17" t="s">
        <v>155</v>
      </c>
      <c r="P148" s="17">
        <f>+VLOOKUP(O148,[1]Riesgos!$C$2:$D$7,2,0)</f>
        <v>0.8</v>
      </c>
      <c r="Q148" s="17">
        <f t="shared" si="3"/>
        <v>0.48</v>
      </c>
      <c r="R148" s="17" t="str">
        <f>+IF(N148=1,[2]Hoja3!$F$6,IF(AND(N148=1,P148=1),[2]Hoja3!$F$5,IF(Q148&lt;=[2]Hoja3!$D$17,[2]Hoja3!$F$3,IF(Q148&lt;=[2]Hoja3!$E$15,[2]Hoja3!$F$4,[2]Hoja3!$F$5))))</f>
        <v xml:space="preserve">Alto </v>
      </c>
      <c r="T148" s="19" t="s">
        <v>589</v>
      </c>
      <c r="U148" s="19" t="s">
        <v>589</v>
      </c>
      <c r="V148" s="19">
        <f>12600000000</f>
        <v>12600000000</v>
      </c>
      <c r="W148" s="17" t="s">
        <v>244</v>
      </c>
      <c r="X148" s="17">
        <f>+VLOOKUP(W148,[1]Riesgos!$H$2:$I$7,2,0)</f>
        <v>2</v>
      </c>
      <c r="Y148" s="16" t="str">
        <f>+IF(AND(Q148&gt;[1]Riesgos!$M$1,X148&gt;[1]Riesgos!$O$1),[1]Riesgos!$K$3,(IF(AND(Q148&lt;[1]Riesgos!$M$1,X148&gt;[1]Riesgos!$O$1),[1]Riesgos!$K$4,IF(AND(Q148&gt;[1]Riesgos!$M$1,X148&lt;[1]Riesgos!$O$1),[1]Riesgos!$K$5,IF(AND(Q148&lt;[1]Riesgos!$M$1,X148&lt;[1]Riesgos!$O$1),[1]Riesgos!$K$6,0)))))</f>
        <v>4. Estructuración</v>
      </c>
      <c r="Z148" s="16">
        <v>2024</v>
      </c>
    </row>
    <row r="149" spans="1:26" ht="70.349999999999994" hidden="1" customHeight="1" x14ac:dyDescent="0.25">
      <c r="A149" s="17" t="s">
        <v>590</v>
      </c>
      <c r="B149" s="17" t="s">
        <v>641</v>
      </c>
      <c r="C149" s="17" t="s">
        <v>642</v>
      </c>
      <c r="D149" s="18" t="s">
        <v>643</v>
      </c>
      <c r="E149" s="17" t="s">
        <v>594</v>
      </c>
      <c r="F149" s="17" t="s">
        <v>644</v>
      </c>
      <c r="G149" s="17" t="s">
        <v>645</v>
      </c>
      <c r="H149" s="17" t="s">
        <v>11</v>
      </c>
      <c r="I149" s="17" t="s">
        <v>515</v>
      </c>
      <c r="J149" s="17" t="s">
        <v>646</v>
      </c>
      <c r="K149" s="17" t="s">
        <v>517</v>
      </c>
      <c r="L149" s="17" t="s">
        <v>518</v>
      </c>
      <c r="M149" s="17" t="s">
        <v>154</v>
      </c>
      <c r="N149" s="17">
        <f>+VLOOKUP(M149,[2]Hoja3!$A$2:$B$7,2,0)</f>
        <v>0.8</v>
      </c>
      <c r="O149" s="17" t="s">
        <v>155</v>
      </c>
      <c r="P149" s="17">
        <f>+VLOOKUP(O149,[1]Riesgos!$C$2:$D$7,2,0)</f>
        <v>0.8</v>
      </c>
      <c r="Q149" s="17">
        <f t="shared" si="3"/>
        <v>0.64000000000000012</v>
      </c>
      <c r="R149" s="17" t="str">
        <f>+IF(N149=1,[2]Hoja3!$F$6,IF(AND(N149=1,P149=1),[2]Hoja3!$F$5,IF(Q149&lt;=[2]Hoja3!$D$17,[2]Hoja3!$F$3,IF(Q149&lt;=[2]Hoja3!$E$15,[2]Hoja3!$F$4,[2]Hoja3!$F$5))))</f>
        <v xml:space="preserve">Alto </v>
      </c>
      <c r="T149" s="19" t="s">
        <v>169</v>
      </c>
      <c r="U149" s="19" t="s">
        <v>278</v>
      </c>
      <c r="V149" s="19">
        <v>1</v>
      </c>
      <c r="W149" s="17" t="s">
        <v>155</v>
      </c>
      <c r="X149" s="17">
        <f>+VLOOKUP(W149,[1]Riesgos!$H$2:$I$7,2,0)</f>
        <v>4</v>
      </c>
      <c r="Y149" s="16" t="str">
        <f>+IF(AND(Q149&gt;[1]Riesgos!$M$1,X149&gt;[1]Riesgos!$O$1),[1]Riesgos!$K$3,(IF(AND(Q149&lt;[1]Riesgos!$M$1,X149&gt;[1]Riesgos!$O$1),[1]Riesgos!$K$4,IF(AND(Q149&gt;[1]Riesgos!$M$1,X149&lt;[1]Riesgos!$O$1),[1]Riesgos!$K$5,IF(AND(Q149&lt;[1]Riesgos!$M$1,X149&lt;[1]Riesgos!$O$1),[1]Riesgos!$K$6,0)))))</f>
        <v>4. Estructuración</v>
      </c>
      <c r="Z149" s="16">
        <v>2024</v>
      </c>
    </row>
    <row r="150" spans="1:26" ht="70.349999999999994" hidden="1" customHeight="1" x14ac:dyDescent="0.25">
      <c r="A150" s="17" t="s">
        <v>590</v>
      </c>
      <c r="B150" s="17" t="s">
        <v>641</v>
      </c>
      <c r="C150" s="17" t="s">
        <v>647</v>
      </c>
      <c r="D150" s="18" t="s">
        <v>643</v>
      </c>
      <c r="E150" s="17" t="s">
        <v>594</v>
      </c>
      <c r="F150" s="17" t="s">
        <v>644</v>
      </c>
      <c r="G150" s="17" t="s">
        <v>648</v>
      </c>
      <c r="H150" s="17" t="s">
        <v>11</v>
      </c>
      <c r="I150" s="17" t="s">
        <v>515</v>
      </c>
      <c r="J150" s="17" t="s">
        <v>646</v>
      </c>
      <c r="K150" s="17" t="s">
        <v>517</v>
      </c>
      <c r="L150" s="17" t="s">
        <v>518</v>
      </c>
      <c r="M150" s="17" t="s">
        <v>154</v>
      </c>
      <c r="N150" s="17">
        <f>+VLOOKUP(M150,[2]Hoja3!$A$2:$B$7,2,0)</f>
        <v>0.8</v>
      </c>
      <c r="O150" s="17" t="s">
        <v>155</v>
      </c>
      <c r="P150" s="17">
        <f>+VLOOKUP(O150,[1]Riesgos!$C$2:$D$7,2,0)</f>
        <v>0.8</v>
      </c>
      <c r="Q150" s="17">
        <f t="shared" si="3"/>
        <v>0.64000000000000012</v>
      </c>
      <c r="R150" s="17" t="str">
        <f>+IF(N150=1,[2]Hoja3!$F$6,IF(AND(N150=1,P150=1),[2]Hoja3!$F$5,IF(Q150&lt;=[2]Hoja3!$D$17,[2]Hoja3!$F$3,IF(Q150&lt;=[2]Hoja3!$E$15,[2]Hoja3!$F$4,[2]Hoja3!$F$5))))</f>
        <v xml:space="preserve">Alto </v>
      </c>
      <c r="T150" s="19" t="s">
        <v>169</v>
      </c>
      <c r="U150" s="19" t="s">
        <v>278</v>
      </c>
      <c r="V150" s="19">
        <v>1</v>
      </c>
      <c r="W150" s="17" t="s">
        <v>155</v>
      </c>
      <c r="X150" s="17">
        <f>+VLOOKUP(W150,[1]Riesgos!$H$2:$I$7,2,0)</f>
        <v>4</v>
      </c>
      <c r="Y150" s="16" t="str">
        <f>+IF(AND(Q150&gt;[1]Riesgos!$M$1,X150&gt;[1]Riesgos!$O$1),[1]Riesgos!$K$3,(IF(AND(Q150&lt;[1]Riesgos!$M$1,X150&gt;[1]Riesgos!$O$1),[1]Riesgos!$K$4,IF(AND(Q150&gt;[1]Riesgos!$M$1,X150&lt;[1]Riesgos!$O$1),[1]Riesgos!$K$5,IF(AND(Q150&lt;[1]Riesgos!$M$1,X150&lt;[1]Riesgos!$O$1),[1]Riesgos!$K$6,0)))))</f>
        <v>4. Estructuración</v>
      </c>
      <c r="Z150" s="16">
        <v>2024</v>
      </c>
    </row>
    <row r="151" spans="1:26" ht="70.349999999999994" hidden="1" customHeight="1" x14ac:dyDescent="0.25">
      <c r="A151" s="17" t="s">
        <v>590</v>
      </c>
      <c r="B151" s="17" t="s">
        <v>641</v>
      </c>
      <c r="C151" s="17" t="s">
        <v>649</v>
      </c>
      <c r="D151" s="18" t="s">
        <v>643</v>
      </c>
      <c r="E151" s="17" t="s">
        <v>594</v>
      </c>
      <c r="F151" s="17" t="s">
        <v>644</v>
      </c>
      <c r="G151" s="17" t="s">
        <v>650</v>
      </c>
      <c r="H151" s="17" t="s">
        <v>408</v>
      </c>
      <c r="I151" s="17" t="s">
        <v>164</v>
      </c>
      <c r="J151" s="17" t="s">
        <v>151</v>
      </c>
      <c r="K151" s="17" t="s">
        <v>165</v>
      </c>
      <c r="L151" s="17" t="s">
        <v>166</v>
      </c>
      <c r="M151" s="17" t="s">
        <v>167</v>
      </c>
      <c r="N151" s="17">
        <f>+VLOOKUP(M151,[2]Hoja3!$A$2:$B$7,2,0)</f>
        <v>0.6</v>
      </c>
      <c r="O151" s="17" t="s">
        <v>155</v>
      </c>
      <c r="P151" s="17">
        <f>+VLOOKUP(O151,[1]Riesgos!$C$2:$D$7,2,0)</f>
        <v>0.8</v>
      </c>
      <c r="Q151" s="17">
        <f t="shared" si="3"/>
        <v>0.48</v>
      </c>
      <c r="R151" s="17" t="str">
        <f>+IF(N151=1,[2]Hoja3!$F$6,IF(AND(N151=1,P151=1),[2]Hoja3!$F$5,IF(Q151&lt;=[2]Hoja3!$D$17,[2]Hoja3!$F$3,IF(Q151&lt;=[2]Hoja3!$E$15,[2]Hoja3!$F$4,[2]Hoja3!$F$5))))</f>
        <v xml:space="preserve">Alto </v>
      </c>
      <c r="T151" s="19" t="s">
        <v>169</v>
      </c>
      <c r="U151" s="19" t="s">
        <v>278</v>
      </c>
      <c r="V151" s="19">
        <v>1</v>
      </c>
      <c r="W151" s="17" t="s">
        <v>168</v>
      </c>
      <c r="X151" s="17">
        <f>+VLOOKUP(W151,[1]Riesgos!$H$2:$I$7,2,0)</f>
        <v>3</v>
      </c>
      <c r="Y151" s="16" t="str">
        <f>+IF(AND(Q151&gt;[1]Riesgos!$M$1,X151&gt;[1]Riesgos!$O$1),[1]Riesgos!$K$3,(IF(AND(Q151&lt;[1]Riesgos!$M$1,X151&gt;[1]Riesgos!$O$1),[1]Riesgos!$K$4,IF(AND(Q151&gt;[1]Riesgos!$M$1,X151&lt;[1]Riesgos!$O$1),[1]Riesgos!$K$5,IF(AND(Q151&lt;[1]Riesgos!$M$1,X151&lt;[1]Riesgos!$O$1),[1]Riesgos!$K$6,0)))))</f>
        <v>4. Estructuración</v>
      </c>
      <c r="Z151" s="16">
        <v>2024</v>
      </c>
    </row>
    <row r="152" spans="1:26" ht="70.349999999999994" hidden="1" customHeight="1" x14ac:dyDescent="0.25">
      <c r="A152" s="17" t="s">
        <v>590</v>
      </c>
      <c r="B152" s="17" t="s">
        <v>641</v>
      </c>
      <c r="C152" s="17" t="s">
        <v>651</v>
      </c>
      <c r="D152" s="18" t="s">
        <v>643</v>
      </c>
      <c r="E152" s="17" t="s">
        <v>594</v>
      </c>
      <c r="F152" s="17" t="s">
        <v>644</v>
      </c>
      <c r="G152" s="17" t="s">
        <v>652</v>
      </c>
      <c r="H152" s="17" t="s">
        <v>653</v>
      </c>
      <c r="I152" s="17" t="s">
        <v>164</v>
      </c>
      <c r="J152" s="17" t="s">
        <v>151</v>
      </c>
      <c r="K152" s="17" t="s">
        <v>654</v>
      </c>
      <c r="L152" s="17" t="s">
        <v>166</v>
      </c>
      <c r="M152" s="17" t="s">
        <v>154</v>
      </c>
      <c r="N152" s="17">
        <f>+VLOOKUP(M152,[2]Hoja3!$A$2:$B$7,2,0)</f>
        <v>0.8</v>
      </c>
      <c r="O152" s="17" t="s">
        <v>155</v>
      </c>
      <c r="P152" s="17">
        <f>+VLOOKUP(O152,[1]Riesgos!$C$2:$D$7,2,0)</f>
        <v>0.8</v>
      </c>
      <c r="Q152" s="17">
        <f t="shared" si="3"/>
        <v>0.64000000000000012</v>
      </c>
      <c r="R152" s="17" t="str">
        <f>+IF(N152=1,[2]Hoja3!$F$6,IF(AND(N152=1,P152=1),[2]Hoja3!$F$5,IF(Q152&lt;=[2]Hoja3!$D$17,[2]Hoja3!$F$3,IF(Q152&lt;=[2]Hoja3!$E$15,[2]Hoja3!$F$4,[2]Hoja3!$F$5))))</f>
        <v xml:space="preserve">Alto </v>
      </c>
      <c r="T152" s="19" t="s">
        <v>169</v>
      </c>
      <c r="U152" s="19" t="s">
        <v>278</v>
      </c>
      <c r="V152" s="19">
        <v>1</v>
      </c>
      <c r="W152" s="17" t="s">
        <v>168</v>
      </c>
      <c r="X152" s="17">
        <f>+VLOOKUP(W152,[1]Riesgos!$H$2:$I$7,2,0)</f>
        <v>3</v>
      </c>
      <c r="Y152" s="16" t="str">
        <f>+IF(AND(Q152&gt;[1]Riesgos!$M$1,X152&gt;[1]Riesgos!$O$1),[1]Riesgos!$K$3,(IF(AND(Q152&lt;[1]Riesgos!$M$1,X152&gt;[1]Riesgos!$O$1),[1]Riesgos!$K$4,IF(AND(Q152&gt;[1]Riesgos!$M$1,X152&lt;[1]Riesgos!$O$1),[1]Riesgos!$K$5,IF(AND(Q152&lt;[1]Riesgos!$M$1,X152&lt;[1]Riesgos!$O$1),[1]Riesgos!$K$6,0)))))</f>
        <v>4. Estructuración</v>
      </c>
      <c r="Z152" s="16">
        <v>2024</v>
      </c>
    </row>
    <row r="153" spans="1:26" ht="47.1" hidden="1" customHeight="1" x14ac:dyDescent="0.25">
      <c r="A153" s="17" t="s">
        <v>590</v>
      </c>
      <c r="B153" s="17" t="s">
        <v>641</v>
      </c>
      <c r="C153" s="17" t="s">
        <v>655</v>
      </c>
      <c r="D153" s="18" t="s">
        <v>656</v>
      </c>
      <c r="E153" s="17" t="s">
        <v>594</v>
      </c>
      <c r="F153" s="17" t="s">
        <v>268</v>
      </c>
      <c r="G153" s="17" t="s">
        <v>657</v>
      </c>
      <c r="H153" s="17" t="s">
        <v>658</v>
      </c>
      <c r="I153" s="17" t="s">
        <v>659</v>
      </c>
      <c r="J153" s="17" t="s">
        <v>660</v>
      </c>
      <c r="K153" s="17" t="s">
        <v>442</v>
      </c>
      <c r="L153" s="17" t="s">
        <v>661</v>
      </c>
      <c r="M153" s="17" t="s">
        <v>154</v>
      </c>
      <c r="N153" s="17">
        <f>+VLOOKUP(M153,[2]Hoja3!$A$2:$B$7,2,0)</f>
        <v>0.8</v>
      </c>
      <c r="O153" s="17" t="s">
        <v>155</v>
      </c>
      <c r="P153" s="17">
        <f>+VLOOKUP(O153,[1]Riesgos!$C$2:$D$7,2,0)</f>
        <v>0.8</v>
      </c>
      <c r="Q153" s="17">
        <f t="shared" si="3"/>
        <v>0.64000000000000012</v>
      </c>
      <c r="R153" s="17" t="str">
        <f>+IF(N153=1,[2]Hoja3!$F$6,IF(AND(N153=1,P153=1),[2]Hoja3!$F$5,IF(Q153&lt;=[2]Hoja3!$D$17,[2]Hoja3!$F$3,IF(Q153&lt;=[2]Hoja3!$E$15,[2]Hoja3!$F$4,[2]Hoja3!$F$5))))</f>
        <v xml:space="preserve">Alto </v>
      </c>
      <c r="T153" s="19" t="s">
        <v>662</v>
      </c>
      <c r="U153" s="19" t="s">
        <v>662</v>
      </c>
      <c r="V153" s="19">
        <v>60000000000</v>
      </c>
      <c r="W153" s="17" t="s">
        <v>155</v>
      </c>
      <c r="X153" s="17">
        <f>+VLOOKUP(W153,[1]Riesgos!$H$2:$I$7,2,0)</f>
        <v>4</v>
      </c>
      <c r="Y153" s="16" t="str">
        <f>+IF(AND(Q153&gt;[1]Riesgos!$M$1,X153&gt;[1]Riesgos!$O$1),[1]Riesgos!$K$3,(IF(AND(Q153&lt;[1]Riesgos!$M$1,X153&gt;[1]Riesgos!$O$1),[1]Riesgos!$K$4,IF(AND(Q153&gt;[1]Riesgos!$M$1,X153&lt;[1]Riesgos!$O$1),[1]Riesgos!$K$5,IF(AND(Q153&lt;[1]Riesgos!$M$1,X153&lt;[1]Riesgos!$O$1),[1]Riesgos!$K$6,0)))))</f>
        <v>4. Estructuración</v>
      </c>
      <c r="Z153" s="16">
        <v>2024</v>
      </c>
    </row>
    <row r="154" spans="1:26" ht="70.349999999999994" hidden="1" customHeight="1" x14ac:dyDescent="0.25">
      <c r="A154" s="17" t="s">
        <v>590</v>
      </c>
      <c r="B154" s="17" t="s">
        <v>641</v>
      </c>
      <c r="C154" s="17" t="s">
        <v>663</v>
      </c>
      <c r="D154" s="18" t="s">
        <v>656</v>
      </c>
      <c r="E154" s="17" t="s">
        <v>594</v>
      </c>
      <c r="F154" s="17" t="s">
        <v>643</v>
      </c>
      <c r="G154" s="17" t="s">
        <v>664</v>
      </c>
      <c r="H154" s="17" t="str">
        <f>+'[1]Plan EstimadoAA'!$B$47</f>
        <v>ETR.01 Valoración de activos requeridos para establecer estados financieros y el esquema tarifario.</v>
      </c>
      <c r="I154" s="17" t="s">
        <v>164</v>
      </c>
      <c r="J154" s="17" t="s">
        <v>151</v>
      </c>
      <c r="K154" s="17" t="s">
        <v>165</v>
      </c>
      <c r="L154" s="17" t="s">
        <v>166</v>
      </c>
      <c r="M154" s="17" t="s">
        <v>154</v>
      </c>
      <c r="N154" s="17">
        <f>+VLOOKUP(M154,[2]Hoja3!$A$2:$B$7,2,0)</f>
        <v>0.8</v>
      </c>
      <c r="O154" s="17" t="s">
        <v>155</v>
      </c>
      <c r="P154" s="17">
        <f>+VLOOKUP(O154,[1]Riesgos!$C$2:$D$7,2,0)</f>
        <v>0.8</v>
      </c>
      <c r="Q154" s="17">
        <f t="shared" si="3"/>
        <v>0.64000000000000012</v>
      </c>
      <c r="R154" s="17" t="str">
        <f>+IF(N154=1,[2]Hoja3!$F$6,IF(AND(N154=1,P154=1),[2]Hoja3!$F$5,IF(Q154&lt;=[2]Hoja3!$D$17,[2]Hoja3!$F$3,IF(Q154&lt;=[2]Hoja3!$E$15,[2]Hoja3!$F$4,[2]Hoja3!$F$5))))</f>
        <v xml:space="preserve">Alto </v>
      </c>
      <c r="T154" s="19" t="s">
        <v>169</v>
      </c>
      <c r="U154" s="19" t="s">
        <v>278</v>
      </c>
      <c r="V154" s="19">
        <v>1</v>
      </c>
      <c r="W154" s="17" t="s">
        <v>168</v>
      </c>
      <c r="X154" s="17">
        <f>+VLOOKUP(W154,[1]Riesgos!$H$2:$I$7,2,0)</f>
        <v>3</v>
      </c>
      <c r="Y154" s="16" t="str">
        <f>+IF(AND(Q154&gt;[1]Riesgos!$M$1,X154&gt;[1]Riesgos!$O$1),[1]Riesgos!$K$3,(IF(AND(Q154&lt;[1]Riesgos!$M$1,X154&gt;[1]Riesgos!$O$1),[1]Riesgos!$K$4,IF(AND(Q154&gt;[1]Riesgos!$M$1,X154&lt;[1]Riesgos!$O$1),[1]Riesgos!$K$5,IF(AND(Q154&lt;[1]Riesgos!$M$1,X154&lt;[1]Riesgos!$O$1),[1]Riesgos!$K$6,0)))))</f>
        <v>4. Estructuración</v>
      </c>
      <c r="Z154" s="16">
        <v>2024</v>
      </c>
    </row>
    <row r="155" spans="1:26" ht="70.349999999999994" hidden="1" customHeight="1" x14ac:dyDescent="0.25">
      <c r="A155" s="17" t="s">
        <v>590</v>
      </c>
      <c r="B155" s="17" t="s">
        <v>641</v>
      </c>
      <c r="C155" s="17" t="s">
        <v>665</v>
      </c>
      <c r="D155" s="18" t="s">
        <v>656</v>
      </c>
      <c r="E155" s="17" t="s">
        <v>594</v>
      </c>
      <c r="F155" s="17" t="s">
        <v>643</v>
      </c>
      <c r="G155" s="17" t="s">
        <v>664</v>
      </c>
      <c r="H155" s="17"/>
      <c r="I155" s="17"/>
      <c r="J155" s="17" t="s">
        <v>646</v>
      </c>
      <c r="K155" s="17" t="s">
        <v>442</v>
      </c>
      <c r="L155" s="17"/>
      <c r="M155" s="17" t="s">
        <v>154</v>
      </c>
      <c r="N155" s="17">
        <f>+VLOOKUP(M155,[2]Hoja3!$A$2:$B$7,2,0)</f>
        <v>0.8</v>
      </c>
      <c r="O155" s="17" t="s">
        <v>155</v>
      </c>
      <c r="P155" s="17">
        <f>+VLOOKUP(O155,[1]Riesgos!$C$2:$D$7,2,0)</f>
        <v>0.8</v>
      </c>
      <c r="Q155" s="17">
        <f t="shared" si="3"/>
        <v>0.64000000000000012</v>
      </c>
      <c r="R155" s="17" t="str">
        <f>+IF(N155=1,[2]Hoja3!$F$6,IF(AND(N155=1,P155=1),[2]Hoja3!$F$5,IF(Q155&lt;=[2]Hoja3!$D$17,[2]Hoja3!$F$3,IF(Q155&lt;=[2]Hoja3!$E$15,[2]Hoja3!$F$4,[2]Hoja3!$F$5))))</f>
        <v xml:space="preserve">Alto </v>
      </c>
      <c r="T155" s="19" t="s">
        <v>169</v>
      </c>
      <c r="U155" s="19" t="s">
        <v>278</v>
      </c>
      <c r="V155" s="19">
        <v>1</v>
      </c>
      <c r="W155" s="17" t="s">
        <v>155</v>
      </c>
      <c r="X155" s="17">
        <f>+VLOOKUP(W155,[1]Riesgos!$H$2:$I$7,2,0)</f>
        <v>4</v>
      </c>
      <c r="Y155" s="16" t="str">
        <f>+IF(AND(Q155&gt;[1]Riesgos!$M$1,X155&gt;[1]Riesgos!$O$1),[1]Riesgos!$K$3,(IF(AND(Q155&lt;[1]Riesgos!$M$1,X155&gt;[1]Riesgos!$O$1),[1]Riesgos!$K$4,IF(AND(Q155&gt;[1]Riesgos!$M$1,X155&lt;[1]Riesgos!$O$1),[1]Riesgos!$K$5,IF(AND(Q155&lt;[1]Riesgos!$M$1,X155&lt;[1]Riesgos!$O$1),[1]Riesgos!$K$6,0)))))</f>
        <v>4. Estructuración</v>
      </c>
      <c r="Z155" s="16">
        <v>2024</v>
      </c>
    </row>
    <row r="156" spans="1:26" ht="70.349999999999994" hidden="1" customHeight="1" x14ac:dyDescent="0.25">
      <c r="A156" s="17" t="s">
        <v>590</v>
      </c>
      <c r="B156" s="17" t="s">
        <v>641</v>
      </c>
      <c r="C156" s="17" t="s">
        <v>666</v>
      </c>
      <c r="D156" s="18" t="s">
        <v>667</v>
      </c>
      <c r="E156" s="17" t="s">
        <v>594</v>
      </c>
      <c r="F156" s="17" t="s">
        <v>668</v>
      </c>
      <c r="G156" s="17" t="s">
        <v>669</v>
      </c>
      <c r="H156" s="17" t="s">
        <v>670</v>
      </c>
      <c r="I156" s="17" t="s">
        <v>463</v>
      </c>
      <c r="J156" s="17" t="s">
        <v>646</v>
      </c>
      <c r="K156" s="17" t="s">
        <v>442</v>
      </c>
      <c r="L156" s="17" t="s">
        <v>671</v>
      </c>
      <c r="M156" s="17" t="s">
        <v>154</v>
      </c>
      <c r="N156" s="17">
        <f>+VLOOKUP(M156,[2]Hoja3!$A$2:$B$7,2,0)</f>
        <v>0.8</v>
      </c>
      <c r="O156" s="17" t="s">
        <v>155</v>
      </c>
      <c r="P156" s="17">
        <f>+VLOOKUP(O156,[1]Riesgos!$C$2:$D$7,2,0)</f>
        <v>0.8</v>
      </c>
      <c r="Q156" s="17">
        <f t="shared" si="3"/>
        <v>0.64000000000000012</v>
      </c>
      <c r="R156" s="17" t="str">
        <f>+IF(N156=1,[2]Hoja3!$F$6,IF(AND(N156=1,P156=1),[2]Hoja3!$F$5,IF(Q156&lt;=[2]Hoja3!$D$17,[2]Hoja3!$F$3,IF(Q156&lt;=[2]Hoja3!$E$15,[2]Hoja3!$F$4,[2]Hoja3!$F$5))))</f>
        <v xml:space="preserve">Alto </v>
      </c>
      <c r="T156" s="19" t="s">
        <v>169</v>
      </c>
      <c r="U156" s="19" t="s">
        <v>278</v>
      </c>
      <c r="V156" s="19">
        <v>1</v>
      </c>
      <c r="W156" s="17" t="s">
        <v>168</v>
      </c>
      <c r="X156" s="17">
        <f>+VLOOKUP(W156,[1]Riesgos!$H$2:$I$7,2,0)</f>
        <v>3</v>
      </c>
      <c r="Y156" s="16" t="str">
        <f>+IF(AND(Q156&gt;[1]Riesgos!$M$1,X156&gt;[1]Riesgos!$O$1),[1]Riesgos!$K$3,(IF(AND(Q156&lt;[1]Riesgos!$M$1,X156&gt;[1]Riesgos!$O$1),[1]Riesgos!$K$4,IF(AND(Q156&gt;[1]Riesgos!$M$1,X156&lt;[1]Riesgos!$O$1),[1]Riesgos!$K$5,IF(AND(Q156&lt;[1]Riesgos!$M$1,X156&lt;[1]Riesgos!$O$1),[1]Riesgos!$K$6,0)))))</f>
        <v>4. Estructuración</v>
      </c>
      <c r="Z156" s="16">
        <v>2024</v>
      </c>
    </row>
    <row r="157" spans="1:26" ht="70.349999999999994" hidden="1" customHeight="1" x14ac:dyDescent="0.25">
      <c r="A157" s="17" t="s">
        <v>590</v>
      </c>
      <c r="B157" s="17" t="s">
        <v>641</v>
      </c>
      <c r="C157" s="17" t="s">
        <v>672</v>
      </c>
      <c r="D157" s="18" t="s">
        <v>667</v>
      </c>
      <c r="E157" s="17" t="s">
        <v>594</v>
      </c>
      <c r="F157" s="17" t="s">
        <v>644</v>
      </c>
      <c r="G157" s="17" t="s">
        <v>673</v>
      </c>
      <c r="H157" s="17" t="s">
        <v>674</v>
      </c>
      <c r="I157" s="17" t="s">
        <v>164</v>
      </c>
      <c r="J157" s="17" t="s">
        <v>646</v>
      </c>
      <c r="K157" s="17" t="s">
        <v>401</v>
      </c>
      <c r="L157" s="17" t="s">
        <v>675</v>
      </c>
      <c r="M157" s="17" t="s">
        <v>154</v>
      </c>
      <c r="N157" s="17">
        <f>+VLOOKUP(M157,[2]Hoja3!$A$2:$B$7,2,0)</f>
        <v>0.8</v>
      </c>
      <c r="O157" s="17" t="s">
        <v>155</v>
      </c>
      <c r="P157" s="17">
        <f>+VLOOKUP(O157,[1]Riesgos!$C$2:$D$7,2,0)</f>
        <v>0.8</v>
      </c>
      <c r="Q157" s="17">
        <f t="shared" si="3"/>
        <v>0.64000000000000012</v>
      </c>
      <c r="R157" s="17" t="str">
        <f>+IF(N157=1,[2]Hoja3!$F$6,IF(AND(N157=1,P157=1),[2]Hoja3!$F$5,IF(Q157&lt;=[2]Hoja3!$D$17,[2]Hoja3!$F$3,IF(Q157&lt;=[2]Hoja3!$E$15,[2]Hoja3!$F$4,[2]Hoja3!$F$5))))</f>
        <v xml:space="preserve">Alto </v>
      </c>
      <c r="T157" s="19" t="s">
        <v>169</v>
      </c>
      <c r="U157" s="19" t="s">
        <v>278</v>
      </c>
      <c r="V157" s="19">
        <v>1</v>
      </c>
      <c r="W157" s="17" t="s">
        <v>168</v>
      </c>
      <c r="X157" s="17">
        <f>+VLOOKUP(W157,[1]Riesgos!$H$2:$I$7,2,0)</f>
        <v>3</v>
      </c>
      <c r="Y157" s="16" t="str">
        <f>+IF(AND(Q157&gt;[1]Riesgos!$M$1,X157&gt;[1]Riesgos!$O$1),[1]Riesgos!$K$3,(IF(AND(Q157&lt;[1]Riesgos!$M$1,X157&gt;[1]Riesgos!$O$1),[1]Riesgos!$K$4,IF(AND(Q157&gt;[1]Riesgos!$M$1,X157&lt;[1]Riesgos!$O$1),[1]Riesgos!$K$5,IF(AND(Q157&lt;[1]Riesgos!$M$1,X157&lt;[1]Riesgos!$O$1),[1]Riesgos!$K$6,0)))))</f>
        <v>4. Estructuración</v>
      </c>
      <c r="Z157" s="16">
        <v>2024</v>
      </c>
    </row>
    <row r="158" spans="1:26" ht="70.349999999999994" hidden="1" customHeight="1" x14ac:dyDescent="0.25">
      <c r="A158" s="17" t="s">
        <v>590</v>
      </c>
      <c r="B158" s="17" t="s">
        <v>641</v>
      </c>
      <c r="C158" s="17" t="s">
        <v>676</v>
      </c>
      <c r="D158" s="18" t="s">
        <v>667</v>
      </c>
      <c r="E158" s="17" t="s">
        <v>594</v>
      </c>
      <c r="F158" s="17" t="s">
        <v>644</v>
      </c>
      <c r="G158" s="17" t="s">
        <v>677</v>
      </c>
      <c r="H158" s="17" t="s">
        <v>678</v>
      </c>
      <c r="I158" s="17" t="s">
        <v>164</v>
      </c>
      <c r="J158" s="17" t="s">
        <v>151</v>
      </c>
      <c r="K158" s="17" t="s">
        <v>165</v>
      </c>
      <c r="L158" s="17" t="s">
        <v>166</v>
      </c>
      <c r="M158" s="17" t="s">
        <v>154</v>
      </c>
      <c r="N158" s="17">
        <f>+VLOOKUP(M158,[2]Hoja3!$A$2:$B$7,2,0)</f>
        <v>0.8</v>
      </c>
      <c r="O158" s="17" t="s">
        <v>155</v>
      </c>
      <c r="P158" s="17">
        <f>+VLOOKUP(O158,[1]Riesgos!$C$2:$D$7,2,0)</f>
        <v>0.8</v>
      </c>
      <c r="Q158" s="17">
        <f t="shared" si="3"/>
        <v>0.64000000000000012</v>
      </c>
      <c r="R158" s="17" t="str">
        <f>+IF(N158=1,[2]Hoja3!$F$6,IF(AND(N158=1,P158=1),[2]Hoja3!$F$5,IF(Q158&lt;=[2]Hoja3!$D$17,[2]Hoja3!$F$3,IF(Q158&lt;=[2]Hoja3!$E$15,[2]Hoja3!$F$4,[2]Hoja3!$F$5))))</f>
        <v xml:space="preserve">Alto </v>
      </c>
      <c r="T158" s="19" t="s">
        <v>169</v>
      </c>
      <c r="U158" s="19" t="s">
        <v>278</v>
      </c>
      <c r="V158" s="19">
        <v>1</v>
      </c>
      <c r="W158" s="17" t="s">
        <v>155</v>
      </c>
      <c r="X158" s="17">
        <f>+VLOOKUP(W158,[1]Riesgos!$H$2:$I$7,2,0)</f>
        <v>4</v>
      </c>
      <c r="Y158" s="16" t="str">
        <f>+IF(AND(Q158&gt;[1]Riesgos!$M$1,X158&gt;[1]Riesgos!$O$1),[1]Riesgos!$K$3,(IF(AND(Q158&lt;[1]Riesgos!$M$1,X158&gt;[1]Riesgos!$O$1),[1]Riesgos!$K$4,IF(AND(Q158&gt;[1]Riesgos!$M$1,X158&lt;[1]Riesgos!$O$1),[1]Riesgos!$K$5,IF(AND(Q158&lt;[1]Riesgos!$M$1,X158&lt;[1]Riesgos!$O$1),[1]Riesgos!$K$6,0)))))</f>
        <v>4. Estructuración</v>
      </c>
      <c r="Z158" s="16">
        <v>2024</v>
      </c>
    </row>
    <row r="159" spans="1:26" ht="70.349999999999994" hidden="1" customHeight="1" x14ac:dyDescent="0.25">
      <c r="A159" s="17" t="s">
        <v>590</v>
      </c>
      <c r="B159" s="17" t="s">
        <v>641</v>
      </c>
      <c r="C159" s="17" t="s">
        <v>679</v>
      </c>
      <c r="D159" s="18" t="s">
        <v>667</v>
      </c>
      <c r="E159" s="17" t="s">
        <v>594</v>
      </c>
      <c r="F159" s="17" t="s">
        <v>680</v>
      </c>
      <c r="G159" s="17" t="s">
        <v>162</v>
      </c>
      <c r="H159" s="17" t="s">
        <v>163</v>
      </c>
      <c r="I159" s="17" t="s">
        <v>164</v>
      </c>
      <c r="J159" s="17" t="s">
        <v>151</v>
      </c>
      <c r="K159" s="17" t="s">
        <v>165</v>
      </c>
      <c r="L159" s="17" t="s">
        <v>166</v>
      </c>
      <c r="M159" s="17" t="s">
        <v>154</v>
      </c>
      <c r="N159" s="17">
        <f>+VLOOKUP(M159,[2]Hoja3!$A$2:$B$7,2,0)</f>
        <v>0.8</v>
      </c>
      <c r="O159" s="17" t="s">
        <v>155</v>
      </c>
      <c r="P159" s="17">
        <f>+VLOOKUP(O159,[1]Riesgos!$C$2:$D$7,2,0)</f>
        <v>0.8</v>
      </c>
      <c r="Q159" s="17">
        <f t="shared" ref="Q159:Q174" si="4">+N159*P159</f>
        <v>0.64000000000000012</v>
      </c>
      <c r="R159" s="17" t="str">
        <f>+IF(N159=1,[2]Hoja3!$F$6,IF(AND(N159=1,P159=1),[2]Hoja3!$F$5,IF(Q159&lt;=[2]Hoja3!$D$17,[2]Hoja3!$F$3,IF(Q159&lt;=[2]Hoja3!$E$15,[2]Hoja3!$F$4,[2]Hoja3!$F$5))))</f>
        <v xml:space="preserve">Alto </v>
      </c>
      <c r="T159" s="19" t="s">
        <v>169</v>
      </c>
      <c r="U159" s="19" t="s">
        <v>278</v>
      </c>
      <c r="V159" s="19">
        <v>1</v>
      </c>
      <c r="W159" s="17" t="s">
        <v>168</v>
      </c>
      <c r="X159" s="17">
        <f>+VLOOKUP(W159,[1]Riesgos!$H$2:$I$7,2,0)</f>
        <v>3</v>
      </c>
      <c r="Y159" s="16" t="str">
        <f>+IF(AND(Q159&gt;[1]Riesgos!$M$1,X159&gt;[1]Riesgos!$O$1),[1]Riesgos!$K$3,(IF(AND(Q159&lt;[1]Riesgos!$M$1,X159&gt;[1]Riesgos!$O$1),[1]Riesgos!$K$4,IF(AND(Q159&gt;[1]Riesgos!$M$1,X159&lt;[1]Riesgos!$O$1),[1]Riesgos!$K$5,IF(AND(Q159&lt;[1]Riesgos!$M$1,X159&lt;[1]Riesgos!$O$1),[1]Riesgos!$K$6,0)))))</f>
        <v>4. Estructuración</v>
      </c>
      <c r="Z159" s="16">
        <v>2024</v>
      </c>
    </row>
    <row r="160" spans="1:26" ht="70.349999999999994" hidden="1" customHeight="1" x14ac:dyDescent="0.25">
      <c r="A160" s="17" t="s">
        <v>590</v>
      </c>
      <c r="B160" s="17" t="s">
        <v>641</v>
      </c>
      <c r="C160" s="17" t="s">
        <v>681</v>
      </c>
      <c r="D160" s="18" t="s">
        <v>682</v>
      </c>
      <c r="E160" s="17" t="s">
        <v>594</v>
      </c>
      <c r="F160" s="17" t="s">
        <v>683</v>
      </c>
      <c r="G160" s="17" t="s">
        <v>684</v>
      </c>
      <c r="H160" s="17" t="s">
        <v>685</v>
      </c>
      <c r="I160" s="17" t="s">
        <v>164</v>
      </c>
      <c r="J160" s="17" t="s">
        <v>151</v>
      </c>
      <c r="K160" s="17" t="s">
        <v>442</v>
      </c>
      <c r="L160" s="17" t="s">
        <v>686</v>
      </c>
      <c r="M160" s="17" t="s">
        <v>154</v>
      </c>
      <c r="N160" s="17">
        <f>+VLOOKUP(M160,[2]Hoja3!$A$2:$B$7,2,0)</f>
        <v>0.8</v>
      </c>
      <c r="O160" s="17" t="s">
        <v>155</v>
      </c>
      <c r="P160" s="17">
        <f>+VLOOKUP(O160,[1]Riesgos!$C$2:$D$7,2,0)</f>
        <v>0.8</v>
      </c>
      <c r="Q160" s="17">
        <f t="shared" si="4"/>
        <v>0.64000000000000012</v>
      </c>
      <c r="R160" s="17" t="str">
        <f>+IF(N160=1,[2]Hoja3!$F$6,IF(AND(N160=1,P160=1),[2]Hoja3!$F$5,IF(Q160&lt;=[2]Hoja3!$D$17,[2]Hoja3!$F$3,IF(Q160&lt;=[2]Hoja3!$E$15,[2]Hoja3!$F$4,[2]Hoja3!$F$5))))</f>
        <v xml:space="preserve">Alto </v>
      </c>
      <c r="T160" s="19" t="s">
        <v>169</v>
      </c>
      <c r="U160" s="19" t="s">
        <v>216</v>
      </c>
      <c r="V160" s="19">
        <v>1</v>
      </c>
      <c r="W160" s="17" t="s">
        <v>155</v>
      </c>
      <c r="X160" s="17">
        <f>+VLOOKUP(W160,[1]Riesgos!$H$2:$I$7,2,0)</f>
        <v>4</v>
      </c>
      <c r="Y160" s="16" t="str">
        <f>+IF(AND(Q160&gt;[1]Riesgos!$M$1,X160&gt;[1]Riesgos!$O$1),[1]Riesgos!$K$3,(IF(AND(Q160&lt;[1]Riesgos!$M$1,X160&gt;[1]Riesgos!$O$1),[1]Riesgos!$K$4,IF(AND(Q160&gt;[1]Riesgos!$M$1,X160&lt;[1]Riesgos!$O$1),[1]Riesgos!$K$5,IF(AND(Q160&lt;[1]Riesgos!$M$1,X160&lt;[1]Riesgos!$O$1),[1]Riesgos!$K$6,0)))))</f>
        <v>4. Estructuración</v>
      </c>
      <c r="Z160" s="16">
        <v>2024</v>
      </c>
    </row>
    <row r="161" spans="1:26" ht="70.349999999999994" hidden="1" customHeight="1" x14ac:dyDescent="0.25">
      <c r="A161" s="17" t="s">
        <v>109</v>
      </c>
      <c r="B161" s="17" t="s">
        <v>110</v>
      </c>
      <c r="C161" s="17" t="s">
        <v>111</v>
      </c>
      <c r="D161" s="18" t="s">
        <v>687</v>
      </c>
      <c r="E161" s="17" t="s">
        <v>112</v>
      </c>
      <c r="F161" s="17" t="s">
        <v>688</v>
      </c>
      <c r="G161" s="17" t="s">
        <v>113</v>
      </c>
      <c r="H161" s="17" t="s">
        <v>114</v>
      </c>
      <c r="I161" s="17"/>
      <c r="J161" s="17"/>
      <c r="K161" s="17"/>
      <c r="L161" s="17"/>
      <c r="M161" s="17" t="s">
        <v>167</v>
      </c>
      <c r="N161" s="17">
        <f>+VLOOKUP(M161,[2]Hoja3!$A$2:$B$7,2,0)</f>
        <v>0.6</v>
      </c>
      <c r="O161" s="17" t="s">
        <v>168</v>
      </c>
      <c r="P161" s="17">
        <f>+VLOOKUP(O161,[1]Riesgos!$C$2:$D$7,2,0)</f>
        <v>0.6</v>
      </c>
      <c r="Q161" s="17">
        <f t="shared" si="4"/>
        <v>0.36</v>
      </c>
      <c r="R161" s="17" t="str">
        <f>+IF(N161=1,[2]Hoja3!$F$6,IF(AND(N161=1,P161=1),[2]Hoja3!$F$5,IF(Q161&lt;=[2]Hoja3!$D$17,[2]Hoja3!$F$3,IF(Q161&lt;=[2]Hoja3!$E$15,[2]Hoja3!$F$4,[2]Hoja3!$F$5))))</f>
        <v>Moderado</v>
      </c>
      <c r="T161" s="19" t="s">
        <v>169</v>
      </c>
      <c r="U161" s="19" t="s">
        <v>278</v>
      </c>
      <c r="V161" s="19">
        <v>1</v>
      </c>
      <c r="W161" s="17" t="s">
        <v>168</v>
      </c>
      <c r="X161" s="17">
        <f>+VLOOKUP(W161,[1]Riesgos!$H$2:$I$7,2,0)</f>
        <v>3</v>
      </c>
      <c r="Y161" s="16" t="str">
        <f>+IF(AND(Q161&gt;[1]Riesgos!$M$1,X161&gt;[1]Riesgos!$O$1),[1]Riesgos!$K$3,(IF(AND(Q161&lt;[1]Riesgos!$M$1,X161&gt;[1]Riesgos!$O$1),[1]Riesgos!$K$4,IF(AND(Q161&gt;[1]Riesgos!$M$1,X161&lt;[1]Riesgos!$O$1),[1]Riesgos!$K$5,IF(AND(Q161&lt;[1]Riesgos!$M$1,X161&lt;[1]Riesgos!$O$1),[1]Riesgos!$K$6,0)))))</f>
        <v>4. Estructuración</v>
      </c>
      <c r="Z161" s="16">
        <v>2024</v>
      </c>
    </row>
    <row r="162" spans="1:26" ht="70.349999999999994" hidden="1" customHeight="1" x14ac:dyDescent="0.25">
      <c r="A162" s="17" t="s">
        <v>109</v>
      </c>
      <c r="B162" s="17" t="s">
        <v>110</v>
      </c>
      <c r="C162" s="17" t="s">
        <v>689</v>
      </c>
      <c r="D162" s="18" t="s">
        <v>687</v>
      </c>
      <c r="E162" s="17" t="s">
        <v>112</v>
      </c>
      <c r="F162" s="17" t="s">
        <v>688</v>
      </c>
      <c r="G162" s="17" t="s">
        <v>690</v>
      </c>
      <c r="H162" s="17" t="s">
        <v>691</v>
      </c>
      <c r="I162" s="17"/>
      <c r="J162" s="17"/>
      <c r="K162" s="17"/>
      <c r="L162" s="17"/>
      <c r="M162" s="17" t="s">
        <v>167</v>
      </c>
      <c r="N162" s="17">
        <f>+VLOOKUP(M162,[2]Hoja3!$A$2:$B$7,2,0)</f>
        <v>0.6</v>
      </c>
      <c r="O162" s="17" t="s">
        <v>168</v>
      </c>
      <c r="P162" s="17">
        <f>+VLOOKUP(O162,[1]Riesgos!$C$2:$D$7,2,0)</f>
        <v>0.6</v>
      </c>
      <c r="Q162" s="17">
        <f t="shared" si="4"/>
        <v>0.36</v>
      </c>
      <c r="R162" s="17" t="str">
        <f>+IF(N162=1,[2]Hoja3!$F$6,IF(AND(N162=1,P162=1),[2]Hoja3!$F$5,IF(Q162&lt;=[2]Hoja3!$D$17,[2]Hoja3!$F$3,IF(Q162&lt;=[2]Hoja3!$E$15,[2]Hoja3!$F$4,[2]Hoja3!$F$5))))</f>
        <v>Moderado</v>
      </c>
      <c r="T162" s="19" t="s">
        <v>169</v>
      </c>
      <c r="U162" s="19" t="s">
        <v>278</v>
      </c>
      <c r="V162" s="19">
        <v>1</v>
      </c>
      <c r="W162" s="17" t="s">
        <v>168</v>
      </c>
      <c r="X162" s="17">
        <f>+VLOOKUP(W162,[1]Riesgos!$H$2:$I$7,2,0)</f>
        <v>3</v>
      </c>
      <c r="Y162" s="16" t="str">
        <f>+IF(AND(Q162&gt;[1]Riesgos!$M$1,X162&gt;[1]Riesgos!$O$1),[1]Riesgos!$K$3,(IF(AND(Q162&lt;[1]Riesgos!$M$1,X162&gt;[1]Riesgos!$O$1),[1]Riesgos!$K$4,IF(AND(Q162&gt;[1]Riesgos!$M$1,X162&lt;[1]Riesgos!$O$1),[1]Riesgos!$K$5,IF(AND(Q162&lt;[1]Riesgos!$M$1,X162&lt;[1]Riesgos!$O$1),[1]Riesgos!$K$6,0)))))</f>
        <v>4. Estructuración</v>
      </c>
      <c r="Z162" s="16">
        <v>2024</v>
      </c>
    </row>
    <row r="163" spans="1:26" ht="70.349999999999994" hidden="1" customHeight="1" x14ac:dyDescent="0.25">
      <c r="A163" s="17" t="s">
        <v>109</v>
      </c>
      <c r="B163" s="17" t="s">
        <v>110</v>
      </c>
      <c r="C163" s="17" t="s">
        <v>692</v>
      </c>
      <c r="D163" s="18" t="s">
        <v>687</v>
      </c>
      <c r="E163" s="17" t="s">
        <v>112</v>
      </c>
      <c r="F163" s="17" t="s">
        <v>688</v>
      </c>
      <c r="G163" s="17" t="s">
        <v>693</v>
      </c>
      <c r="H163" s="17" t="s">
        <v>694</v>
      </c>
      <c r="I163" s="17"/>
      <c r="J163" s="17"/>
      <c r="K163" s="17"/>
      <c r="L163" s="17"/>
      <c r="M163" s="17" t="s">
        <v>167</v>
      </c>
      <c r="N163" s="17">
        <f>+VLOOKUP(M163,[2]Hoja3!$A$2:$B$7,2,0)</f>
        <v>0.6</v>
      </c>
      <c r="O163" s="17" t="s">
        <v>168</v>
      </c>
      <c r="P163" s="17">
        <f>+VLOOKUP(O163,[1]Riesgos!$C$2:$D$7,2,0)</f>
        <v>0.6</v>
      </c>
      <c r="Q163" s="17">
        <f t="shared" si="4"/>
        <v>0.36</v>
      </c>
      <c r="R163" s="17" t="str">
        <f>+IF(N163=1,[2]Hoja3!$F$6,IF(AND(N163=1,P163=1),[2]Hoja3!$F$5,IF(Q163&lt;=[2]Hoja3!$D$17,[2]Hoja3!$F$3,IF(Q163&lt;=[2]Hoja3!$E$15,[2]Hoja3!$F$4,[2]Hoja3!$F$5))))</f>
        <v>Moderado</v>
      </c>
      <c r="T163" s="19" t="s">
        <v>169</v>
      </c>
      <c r="U163" s="19" t="s">
        <v>278</v>
      </c>
      <c r="V163" s="19">
        <v>1</v>
      </c>
      <c r="W163" s="17" t="s">
        <v>168</v>
      </c>
      <c r="X163" s="17">
        <f>+VLOOKUP(W163,[1]Riesgos!$H$2:$I$7,2,0)</f>
        <v>3</v>
      </c>
      <c r="Y163" s="16" t="str">
        <f>+IF(AND(Q163&gt;[1]Riesgos!$M$1,X163&gt;[1]Riesgos!$O$1),[1]Riesgos!$K$3,(IF(AND(Q163&lt;[1]Riesgos!$M$1,X163&gt;[1]Riesgos!$O$1),[1]Riesgos!$K$4,IF(AND(Q163&gt;[1]Riesgos!$M$1,X163&lt;[1]Riesgos!$O$1),[1]Riesgos!$K$5,IF(AND(Q163&lt;[1]Riesgos!$M$1,X163&lt;[1]Riesgos!$O$1),[1]Riesgos!$K$6,0)))))</f>
        <v>4. Estructuración</v>
      </c>
      <c r="Z163" s="16">
        <v>2024</v>
      </c>
    </row>
    <row r="164" spans="1:26" ht="70.349999999999994" hidden="1" customHeight="1" x14ac:dyDescent="0.25">
      <c r="A164" s="17" t="s">
        <v>109</v>
      </c>
      <c r="B164" s="17" t="s">
        <v>110</v>
      </c>
      <c r="C164" s="17" t="s">
        <v>695</v>
      </c>
      <c r="D164" s="18" t="s">
        <v>696</v>
      </c>
      <c r="E164" s="17" t="s">
        <v>112</v>
      </c>
      <c r="F164" s="17" t="s">
        <v>697</v>
      </c>
      <c r="G164" s="17" t="s">
        <v>698</v>
      </c>
      <c r="H164" s="17" t="s">
        <v>699</v>
      </c>
      <c r="I164" s="17"/>
      <c r="J164" s="17"/>
      <c r="K164" s="17"/>
      <c r="L164" s="17"/>
      <c r="M164" s="17" t="s">
        <v>167</v>
      </c>
      <c r="N164" s="17">
        <f>+VLOOKUP(M164,[2]Hoja3!$A$2:$B$7,2,0)</f>
        <v>0.6</v>
      </c>
      <c r="O164" s="17" t="s">
        <v>168</v>
      </c>
      <c r="P164" s="17">
        <f>+VLOOKUP(O164,[1]Riesgos!$C$2:$D$7,2,0)</f>
        <v>0.6</v>
      </c>
      <c r="Q164" s="17">
        <f t="shared" si="4"/>
        <v>0.36</v>
      </c>
      <c r="R164" s="17" t="str">
        <f>+IF(N164=1,[2]Hoja3!$F$6,IF(AND(N164=1,P164=1),[2]Hoja3!$F$5,IF(Q164&lt;=[2]Hoja3!$D$17,[2]Hoja3!$F$3,IF(Q164&lt;=[2]Hoja3!$E$15,[2]Hoja3!$F$4,[2]Hoja3!$F$5))))</f>
        <v>Moderado</v>
      </c>
      <c r="T164" s="19" t="s">
        <v>169</v>
      </c>
      <c r="U164" s="19" t="s">
        <v>278</v>
      </c>
      <c r="V164" s="19">
        <v>1</v>
      </c>
      <c r="W164" s="17" t="s">
        <v>168</v>
      </c>
      <c r="X164" s="17">
        <f>+VLOOKUP(W164,[1]Riesgos!$H$2:$I$7,2,0)</f>
        <v>3</v>
      </c>
      <c r="Y164" s="16" t="str">
        <f>+IF(AND(Q164&gt;[1]Riesgos!$M$1,X164&gt;[1]Riesgos!$O$1),[1]Riesgos!$K$3,(IF(AND(Q164&lt;[1]Riesgos!$M$1,X164&gt;[1]Riesgos!$O$1),[1]Riesgos!$K$4,IF(AND(Q164&gt;[1]Riesgos!$M$1,X164&lt;[1]Riesgos!$O$1),[1]Riesgos!$K$5,IF(AND(Q164&lt;[1]Riesgos!$M$1,X164&lt;[1]Riesgos!$O$1),[1]Riesgos!$K$6,0)))))</f>
        <v>4. Estructuración</v>
      </c>
      <c r="Z164" s="16">
        <v>2024</v>
      </c>
    </row>
    <row r="165" spans="1:26" ht="70.349999999999994" hidden="1" customHeight="1" x14ac:dyDescent="0.25">
      <c r="A165" s="17" t="s">
        <v>109</v>
      </c>
      <c r="B165" s="17" t="s">
        <v>110</v>
      </c>
      <c r="C165" s="17" t="s">
        <v>700</v>
      </c>
      <c r="D165" s="18" t="s">
        <v>687</v>
      </c>
      <c r="E165" s="17" t="s">
        <v>112</v>
      </c>
      <c r="F165" s="17" t="s">
        <v>701</v>
      </c>
      <c r="G165" s="17" t="s">
        <v>702</v>
      </c>
      <c r="H165" s="17" t="s">
        <v>703</v>
      </c>
      <c r="I165" s="17"/>
      <c r="J165" s="17"/>
      <c r="K165" s="17"/>
      <c r="L165" s="17"/>
      <c r="M165" s="17" t="s">
        <v>421</v>
      </c>
      <c r="N165" s="17">
        <f>+VLOOKUP(M165,[2]Hoja3!$A$2:$B$7,2,0)</f>
        <v>1</v>
      </c>
      <c r="O165" s="17" t="s">
        <v>155</v>
      </c>
      <c r="P165" s="17">
        <f>+VLOOKUP(O165,[1]Riesgos!$C$2:$D$7,2,0)</f>
        <v>0.8</v>
      </c>
      <c r="Q165" s="17">
        <f t="shared" si="4"/>
        <v>0.8</v>
      </c>
      <c r="R165" s="17" t="str">
        <f>+IF(N165=1,[2]Hoja3!$F$6,IF(AND(N165=1,P165=1),[2]Hoja3!$F$5,IF(Q165&lt;=[2]Hoja3!$D$17,[2]Hoja3!$F$3,IF(Q165&lt;=[2]Hoja3!$E$15,[2]Hoja3!$F$4,[2]Hoja3!$F$5))))</f>
        <v>Extremo</v>
      </c>
      <c r="T165" s="19" t="s">
        <v>589</v>
      </c>
      <c r="U165" s="19" t="s">
        <v>589</v>
      </c>
      <c r="V165" s="19">
        <f>1791687370+4375801967+6096483548</f>
        <v>12263972885</v>
      </c>
      <c r="W165" s="17" t="s">
        <v>155</v>
      </c>
      <c r="X165" s="17">
        <f>+VLOOKUP(W165,[1]Riesgos!$H$2:$I$7,2,0)</f>
        <v>4</v>
      </c>
      <c r="Y165" s="16" t="str">
        <f>+IF(AND(Q165&gt;[1]Riesgos!$M$1,X165&gt;[1]Riesgos!$O$1),[1]Riesgos!$K$3,(IF(AND(Q165&lt;[1]Riesgos!$M$1,X165&gt;[1]Riesgos!$O$1),[1]Riesgos!$K$4,IF(AND(Q165&gt;[1]Riesgos!$M$1,X165&lt;[1]Riesgos!$O$1),[1]Riesgos!$K$5,IF(AND(Q165&lt;[1]Riesgos!$M$1,X165&lt;[1]Riesgos!$O$1),[1]Riesgos!$K$6,0)))))</f>
        <v>3. Terciario</v>
      </c>
      <c r="Z165" s="16">
        <v>2024</v>
      </c>
    </row>
    <row r="166" spans="1:26" ht="70.349999999999994" hidden="1" customHeight="1" x14ac:dyDescent="0.25">
      <c r="A166" s="17" t="s">
        <v>109</v>
      </c>
      <c r="B166" s="17" t="s">
        <v>704</v>
      </c>
      <c r="C166" s="17" t="s">
        <v>705</v>
      </c>
      <c r="D166" s="18" t="s">
        <v>706</v>
      </c>
      <c r="E166" s="17" t="s">
        <v>707</v>
      </c>
      <c r="F166" s="17" t="s">
        <v>708</v>
      </c>
      <c r="G166" s="17" t="s">
        <v>709</v>
      </c>
      <c r="H166" s="17" t="s">
        <v>710</v>
      </c>
      <c r="I166" s="17"/>
      <c r="J166" s="17"/>
      <c r="K166" s="17"/>
      <c r="L166" s="17"/>
      <c r="M166" s="17" t="s">
        <v>154</v>
      </c>
      <c r="N166" s="17">
        <f>+VLOOKUP(M166,[2]Hoja3!$A$2:$B$7,2,0)</f>
        <v>0.8</v>
      </c>
      <c r="O166" s="17" t="s">
        <v>155</v>
      </c>
      <c r="P166" s="17">
        <f>+VLOOKUP(O166,[1]Riesgos!$C$2:$D$7,2,0)</f>
        <v>0.8</v>
      </c>
      <c r="Q166" s="17">
        <f t="shared" si="4"/>
        <v>0.64000000000000012</v>
      </c>
      <c r="R166" s="17" t="str">
        <f>+IF(N166=1,[2]Hoja3!$F$6,IF(AND(N166=1,P166=1),[2]Hoja3!$F$5,IF(Q166&lt;=[2]Hoja3!$D$17,[2]Hoja3!$F$3,IF(Q166&lt;=[2]Hoja3!$E$15,[2]Hoja3!$F$4,[2]Hoja3!$F$5))))</f>
        <v xml:space="preserve">Alto </v>
      </c>
      <c r="T166" s="19" t="s">
        <v>169</v>
      </c>
      <c r="U166" s="19" t="s">
        <v>278</v>
      </c>
      <c r="V166" s="19">
        <v>1</v>
      </c>
      <c r="W166" s="17" t="s">
        <v>168</v>
      </c>
      <c r="X166" s="17">
        <f>+VLOOKUP(W166,[1]Riesgos!$H$2:$I$7,2,0)</f>
        <v>3</v>
      </c>
      <c r="Y166" s="16" t="str">
        <f>+IF(AND(Q166&gt;[1]Riesgos!$M$1,X166&gt;[1]Riesgos!$O$1),[1]Riesgos!$K$3,(IF(AND(Q166&lt;[1]Riesgos!$M$1,X166&gt;[1]Riesgos!$O$1),[1]Riesgos!$K$4,IF(AND(Q166&gt;[1]Riesgos!$M$1,X166&lt;[1]Riesgos!$O$1),[1]Riesgos!$K$5,IF(AND(Q166&lt;[1]Riesgos!$M$1,X166&lt;[1]Riesgos!$O$1),[1]Riesgos!$K$6,0)))))</f>
        <v>4. Estructuración</v>
      </c>
      <c r="Z166" s="16">
        <v>2024</v>
      </c>
    </row>
    <row r="167" spans="1:26" ht="70.349999999999994" hidden="1" customHeight="1" x14ac:dyDescent="0.25">
      <c r="A167" s="17" t="s">
        <v>109</v>
      </c>
      <c r="B167" s="17" t="s">
        <v>704</v>
      </c>
      <c r="C167" s="17" t="s">
        <v>711</v>
      </c>
      <c r="D167" s="18" t="s">
        <v>706</v>
      </c>
      <c r="E167" s="17" t="s">
        <v>707</v>
      </c>
      <c r="F167" s="17" t="s">
        <v>708</v>
      </c>
      <c r="G167" s="17" t="s">
        <v>709</v>
      </c>
      <c r="H167" s="17" t="s">
        <v>712</v>
      </c>
      <c r="I167" s="17"/>
      <c r="J167" s="17"/>
      <c r="K167" s="17"/>
      <c r="L167" s="17"/>
      <c r="M167" s="17" t="s">
        <v>154</v>
      </c>
      <c r="N167" s="17">
        <f>+VLOOKUP(M167,[2]Hoja3!$A$2:$B$7,2,0)</f>
        <v>0.8</v>
      </c>
      <c r="O167" s="17" t="s">
        <v>155</v>
      </c>
      <c r="P167" s="17">
        <f>+VLOOKUP(O167,[1]Riesgos!$C$2:$D$7,2,0)</f>
        <v>0.8</v>
      </c>
      <c r="Q167" s="17">
        <f t="shared" si="4"/>
        <v>0.64000000000000012</v>
      </c>
      <c r="R167" s="17" t="str">
        <f>+IF(N167=1,[2]Hoja3!$F$6,IF(AND(N167=1,P167=1),[2]Hoja3!$F$5,IF(Q167&lt;=[2]Hoja3!$D$17,[2]Hoja3!$F$3,IF(Q167&lt;=[2]Hoja3!$E$15,[2]Hoja3!$F$4,[2]Hoja3!$F$5))))</f>
        <v xml:space="preserve">Alto </v>
      </c>
      <c r="T167" s="19" t="s">
        <v>169</v>
      </c>
      <c r="U167" s="19" t="s">
        <v>278</v>
      </c>
      <c r="V167" s="19">
        <v>1</v>
      </c>
      <c r="W167" s="17" t="s">
        <v>168</v>
      </c>
      <c r="X167" s="17">
        <f>+VLOOKUP(W167,[1]Riesgos!$H$2:$I$7,2,0)</f>
        <v>3</v>
      </c>
      <c r="Y167" s="16" t="str">
        <f>+IF(AND(Q167&gt;[1]Riesgos!$M$1,X167&gt;[1]Riesgos!$O$1),[1]Riesgos!$K$3,(IF(AND(Q167&lt;[1]Riesgos!$M$1,X167&gt;[1]Riesgos!$O$1),[1]Riesgos!$K$4,IF(AND(Q167&gt;[1]Riesgos!$M$1,X167&lt;[1]Riesgos!$O$1),[1]Riesgos!$K$5,IF(AND(Q167&lt;[1]Riesgos!$M$1,X167&lt;[1]Riesgos!$O$1),[1]Riesgos!$K$6,0)))))</f>
        <v>4. Estructuración</v>
      </c>
      <c r="Z167" s="16">
        <v>2024</v>
      </c>
    </row>
    <row r="168" spans="1:26" ht="70.349999999999994" hidden="1" customHeight="1" x14ac:dyDescent="0.25">
      <c r="A168" s="17" t="s">
        <v>109</v>
      </c>
      <c r="B168" s="17" t="s">
        <v>704</v>
      </c>
      <c r="C168" s="17" t="s">
        <v>713</v>
      </c>
      <c r="D168" s="18" t="s">
        <v>714</v>
      </c>
      <c r="E168" s="17" t="s">
        <v>707</v>
      </c>
      <c r="F168" s="17" t="s">
        <v>715</v>
      </c>
      <c r="G168" s="17" t="s">
        <v>716</v>
      </c>
      <c r="H168" s="17" t="s">
        <v>717</v>
      </c>
      <c r="I168" s="17"/>
      <c r="J168" s="17"/>
      <c r="K168" s="17"/>
      <c r="L168" s="17"/>
      <c r="M168" s="17" t="s">
        <v>421</v>
      </c>
      <c r="N168" s="17">
        <f>+VLOOKUP(M168,[2]Hoja3!$A$2:$B$7,2,0)</f>
        <v>1</v>
      </c>
      <c r="O168" s="17" t="s">
        <v>155</v>
      </c>
      <c r="P168" s="17">
        <f>+VLOOKUP(O168,[1]Riesgos!$C$2:$D$7,2,0)</f>
        <v>0.8</v>
      </c>
      <c r="Q168" s="17">
        <f t="shared" si="4"/>
        <v>0.8</v>
      </c>
      <c r="R168" s="17" t="str">
        <f>+IF(N168=1,[2]Hoja3!$F$6,IF(AND(N168=1,P168=1),[2]Hoja3!$F$5,IF(Q168&lt;=[2]Hoja3!$D$17,[2]Hoja3!$F$3,IF(Q168&lt;=[2]Hoja3!$E$15,[2]Hoja3!$F$4,[2]Hoja3!$F$5))))</f>
        <v>Extremo</v>
      </c>
      <c r="T168" s="19" t="s">
        <v>589</v>
      </c>
      <c r="U168" s="19" t="s">
        <v>589</v>
      </c>
      <c r="V168" s="19">
        <v>56336318354</v>
      </c>
      <c r="W168" s="17" t="s">
        <v>155</v>
      </c>
      <c r="X168" s="17">
        <f>+VLOOKUP(W168,[1]Riesgos!$H$2:$I$7,2,0)</f>
        <v>4</v>
      </c>
      <c r="Y168" s="16" t="str">
        <f>+IF(AND(Q168&gt;[1]Riesgos!$M$1,X168&gt;[1]Riesgos!$O$1),[1]Riesgos!$K$3,(IF(AND(Q168&lt;[1]Riesgos!$M$1,X168&gt;[1]Riesgos!$O$1),[1]Riesgos!$K$4,IF(AND(Q168&gt;[1]Riesgos!$M$1,X168&lt;[1]Riesgos!$O$1),[1]Riesgos!$K$5,IF(AND(Q168&lt;[1]Riesgos!$M$1,X168&lt;[1]Riesgos!$O$1),[1]Riesgos!$K$6,0)))))</f>
        <v>3. Terciario</v>
      </c>
      <c r="Z168" s="16">
        <v>2023</v>
      </c>
    </row>
    <row r="169" spans="1:26" ht="70.349999999999994" hidden="1" customHeight="1" x14ac:dyDescent="0.25">
      <c r="A169" s="17" t="s">
        <v>109</v>
      </c>
      <c r="B169" s="17" t="s">
        <v>704</v>
      </c>
      <c r="C169" s="17" t="s">
        <v>718</v>
      </c>
      <c r="D169" s="18" t="s">
        <v>714</v>
      </c>
      <c r="E169" s="17" t="s">
        <v>707</v>
      </c>
      <c r="F169" s="17" t="s">
        <v>715</v>
      </c>
      <c r="G169" s="17" t="s">
        <v>719</v>
      </c>
      <c r="H169" s="17"/>
      <c r="I169" s="17"/>
      <c r="J169" s="17"/>
      <c r="K169" s="17"/>
      <c r="L169" s="17"/>
      <c r="M169" s="17" t="s">
        <v>154</v>
      </c>
      <c r="N169" s="17">
        <f>+VLOOKUP(M169,[2]Hoja3!$A$2:$B$7,2,0)</f>
        <v>0.8</v>
      </c>
      <c r="O169" s="17" t="s">
        <v>155</v>
      </c>
      <c r="P169" s="17">
        <f>+VLOOKUP(O169,[1]Riesgos!$C$2:$D$7,2,0)</f>
        <v>0.8</v>
      </c>
      <c r="Q169" s="17">
        <f t="shared" si="4"/>
        <v>0.64000000000000012</v>
      </c>
      <c r="R169" s="17" t="str">
        <f>+IF(N169=1,[2]Hoja3!$F$6,IF(AND(N169=1,P169=1),[2]Hoja3!$F$5,IF(Q169&lt;=[2]Hoja3!$D$17,[2]Hoja3!$F$3,IF(Q169&lt;=[2]Hoja3!$E$15,[2]Hoja3!$F$4,[2]Hoja3!$F$5))))</f>
        <v xml:space="preserve">Alto </v>
      </c>
      <c r="T169" s="19" t="s">
        <v>169</v>
      </c>
      <c r="U169" s="19" t="s">
        <v>278</v>
      </c>
      <c r="V169" s="19">
        <v>1</v>
      </c>
      <c r="W169" s="17" t="s">
        <v>155</v>
      </c>
      <c r="X169" s="17">
        <f>+VLOOKUP(W169,[1]Riesgos!$H$2:$I$7,2,0)</f>
        <v>4</v>
      </c>
      <c r="Y169" s="16" t="str">
        <f>+IF(AND(Q169&gt;[1]Riesgos!$M$1,X169&gt;[1]Riesgos!$O$1),[1]Riesgos!$K$3,(IF(AND(Q169&lt;[1]Riesgos!$M$1,X169&gt;[1]Riesgos!$O$1),[1]Riesgos!$K$4,IF(AND(Q169&gt;[1]Riesgos!$M$1,X169&lt;[1]Riesgos!$O$1),[1]Riesgos!$K$5,IF(AND(Q169&lt;[1]Riesgos!$M$1,X169&lt;[1]Riesgos!$O$1),[1]Riesgos!$K$6,0)))))</f>
        <v>4. Estructuración</v>
      </c>
      <c r="Z169" s="16">
        <v>2024</v>
      </c>
    </row>
    <row r="170" spans="1:26" ht="70.349999999999994" hidden="1" customHeight="1" x14ac:dyDescent="0.25">
      <c r="A170" s="17" t="s">
        <v>109</v>
      </c>
      <c r="B170" s="17" t="s">
        <v>704</v>
      </c>
      <c r="C170" s="17" t="s">
        <v>720</v>
      </c>
      <c r="D170" s="18" t="s">
        <v>714</v>
      </c>
      <c r="E170" s="17" t="s">
        <v>707</v>
      </c>
      <c r="F170" s="17" t="s">
        <v>715</v>
      </c>
      <c r="G170" s="17" t="s">
        <v>721</v>
      </c>
      <c r="H170" s="17"/>
      <c r="I170" s="17"/>
      <c r="J170" s="17"/>
      <c r="K170" s="17"/>
      <c r="L170" s="17"/>
      <c r="M170" s="17" t="s">
        <v>154</v>
      </c>
      <c r="N170" s="17">
        <f>+VLOOKUP(M170,[2]Hoja3!$A$2:$B$7,2,0)</f>
        <v>0.8</v>
      </c>
      <c r="O170" s="17" t="s">
        <v>155</v>
      </c>
      <c r="P170" s="17">
        <f>+VLOOKUP(O170,[1]Riesgos!$C$2:$D$7,2,0)</f>
        <v>0.8</v>
      </c>
      <c r="Q170" s="17">
        <f t="shared" si="4"/>
        <v>0.64000000000000012</v>
      </c>
      <c r="R170" s="17" t="str">
        <f>+IF(N170=1,[2]Hoja3!$F$6,IF(AND(N170=1,P170=1),[2]Hoja3!$F$5,IF(Q170&lt;=[2]Hoja3!$D$17,[2]Hoja3!$F$3,IF(Q170&lt;=[2]Hoja3!$E$15,[2]Hoja3!$F$4,[2]Hoja3!$F$5))))</f>
        <v xml:space="preserve">Alto </v>
      </c>
      <c r="T170" s="19" t="s">
        <v>169</v>
      </c>
      <c r="U170" s="19" t="s">
        <v>278</v>
      </c>
      <c r="V170" s="19">
        <v>1</v>
      </c>
      <c r="W170" s="17" t="s">
        <v>155</v>
      </c>
      <c r="X170" s="17">
        <f>+VLOOKUP(W170,[1]Riesgos!$H$2:$I$7,2,0)</f>
        <v>4</v>
      </c>
      <c r="Y170" s="16" t="str">
        <f>+IF(AND(Q170&gt;[1]Riesgos!$M$1,X170&gt;[1]Riesgos!$O$1),[1]Riesgos!$K$3,(IF(AND(Q170&lt;[1]Riesgos!$M$1,X170&gt;[1]Riesgos!$O$1),[1]Riesgos!$K$4,IF(AND(Q170&gt;[1]Riesgos!$M$1,X170&lt;[1]Riesgos!$O$1),[1]Riesgos!$K$5,IF(AND(Q170&lt;[1]Riesgos!$M$1,X170&lt;[1]Riesgos!$O$1),[1]Riesgos!$K$6,0)))))</f>
        <v>4. Estructuración</v>
      </c>
      <c r="Z170" s="16">
        <v>2024</v>
      </c>
    </row>
    <row r="171" spans="1:26" ht="70.349999999999994" hidden="1" customHeight="1" x14ac:dyDescent="0.25">
      <c r="A171" s="17" t="s">
        <v>109</v>
      </c>
      <c r="B171" s="17" t="s">
        <v>704</v>
      </c>
      <c r="C171" s="17" t="s">
        <v>722</v>
      </c>
      <c r="D171" s="18" t="s">
        <v>714</v>
      </c>
      <c r="E171" s="17" t="s">
        <v>707</v>
      </c>
      <c r="F171" s="17" t="s">
        <v>715</v>
      </c>
      <c r="G171" s="17" t="s">
        <v>721</v>
      </c>
      <c r="H171" s="17"/>
      <c r="I171" s="17"/>
      <c r="J171" s="17"/>
      <c r="K171" s="17"/>
      <c r="L171" s="17"/>
      <c r="M171" s="17" t="s">
        <v>154</v>
      </c>
      <c r="N171" s="17">
        <f>+VLOOKUP(M171,[2]Hoja3!$A$2:$B$7,2,0)</f>
        <v>0.8</v>
      </c>
      <c r="O171" s="17" t="s">
        <v>155</v>
      </c>
      <c r="P171" s="17">
        <f>+VLOOKUP(O171,[1]Riesgos!$C$2:$D$7,2,0)</f>
        <v>0.8</v>
      </c>
      <c r="Q171" s="17">
        <f t="shared" si="4"/>
        <v>0.64000000000000012</v>
      </c>
      <c r="R171" s="17" t="str">
        <f>+IF(N171=1,[2]Hoja3!$F$6,IF(AND(N171=1,P171=1),[2]Hoja3!$F$5,IF(Q171&lt;=[2]Hoja3!$D$17,[2]Hoja3!$F$3,IF(Q171&lt;=[2]Hoja3!$E$15,[2]Hoja3!$F$4,[2]Hoja3!$F$5))))</f>
        <v xml:space="preserve">Alto </v>
      </c>
      <c r="T171" s="19" t="s">
        <v>169</v>
      </c>
      <c r="U171" s="19" t="s">
        <v>278</v>
      </c>
      <c r="V171" s="19">
        <v>1</v>
      </c>
      <c r="W171" s="17" t="s">
        <v>155</v>
      </c>
      <c r="X171" s="17">
        <f>+VLOOKUP(W171,[1]Riesgos!$H$2:$I$7,2,0)</f>
        <v>4</v>
      </c>
      <c r="Y171" s="16" t="str">
        <f>+IF(AND(Q171&gt;[1]Riesgos!$M$1,X171&gt;[1]Riesgos!$O$1),[1]Riesgos!$K$3,(IF(AND(Q171&lt;[1]Riesgos!$M$1,X171&gt;[1]Riesgos!$O$1),[1]Riesgos!$K$4,IF(AND(Q171&gt;[1]Riesgos!$M$1,X171&lt;[1]Riesgos!$O$1),[1]Riesgos!$K$5,IF(AND(Q171&lt;[1]Riesgos!$M$1,X171&lt;[1]Riesgos!$O$1),[1]Riesgos!$K$6,0)))))</f>
        <v>4. Estructuración</v>
      </c>
      <c r="Z171" s="16">
        <v>2024</v>
      </c>
    </row>
    <row r="172" spans="1:26" ht="70.349999999999994" hidden="1" customHeight="1" x14ac:dyDescent="0.25">
      <c r="A172" s="17" t="s">
        <v>109</v>
      </c>
      <c r="B172" s="17" t="s">
        <v>723</v>
      </c>
      <c r="C172" s="17" t="s">
        <v>724</v>
      </c>
      <c r="D172" s="18" t="s">
        <v>725</v>
      </c>
      <c r="E172" s="17" t="s">
        <v>112</v>
      </c>
      <c r="F172" s="17" t="s">
        <v>726</v>
      </c>
      <c r="G172" s="17" t="s">
        <v>727</v>
      </c>
      <c r="H172" s="17" t="s">
        <v>728</v>
      </c>
      <c r="I172" s="17"/>
      <c r="J172" s="17"/>
      <c r="K172" s="17"/>
      <c r="L172" s="17"/>
      <c r="M172" s="17" t="s">
        <v>154</v>
      </c>
      <c r="N172" s="17">
        <f>+VLOOKUP(M172,[2]Hoja3!$A$2:$B$7,2,0)</f>
        <v>0.8</v>
      </c>
      <c r="O172" s="17" t="s">
        <v>155</v>
      </c>
      <c r="P172" s="17">
        <f>+VLOOKUP(O172,[1]Riesgos!$C$2:$D$7,2,0)</f>
        <v>0.8</v>
      </c>
      <c r="Q172" s="17">
        <f t="shared" si="4"/>
        <v>0.64000000000000012</v>
      </c>
      <c r="R172" s="17" t="str">
        <f>+IF(N172=1,[2]Hoja3!$F$6,IF(AND(N172=1,P172=1),[2]Hoja3!$F$5,IF(Q172&lt;=[2]Hoja3!$D$17,[2]Hoja3!$F$3,IF(Q172&lt;=[2]Hoja3!$E$15,[2]Hoja3!$F$4,[2]Hoja3!$F$5))))</f>
        <v xml:space="preserve">Alto </v>
      </c>
      <c r="T172" s="19" t="s">
        <v>169</v>
      </c>
      <c r="U172" s="19" t="s">
        <v>216</v>
      </c>
      <c r="V172" s="19">
        <v>1</v>
      </c>
      <c r="W172" s="17" t="s">
        <v>168</v>
      </c>
      <c r="X172" s="17">
        <f>+VLOOKUP(W172,[1]Riesgos!$H$2:$I$7,2,0)</f>
        <v>3</v>
      </c>
      <c r="Y172" s="16" t="str">
        <f>+IF(AND(Q172&gt;[1]Riesgos!$M$1,X172&gt;[1]Riesgos!$O$1),[1]Riesgos!$K$3,(IF(AND(Q172&lt;[1]Riesgos!$M$1,X172&gt;[1]Riesgos!$O$1),[1]Riesgos!$K$4,IF(AND(Q172&gt;[1]Riesgos!$M$1,X172&lt;[1]Riesgos!$O$1),[1]Riesgos!$K$5,IF(AND(Q172&lt;[1]Riesgos!$M$1,X172&lt;[1]Riesgos!$O$1),[1]Riesgos!$K$6,0)))))</f>
        <v>4. Estructuración</v>
      </c>
      <c r="Z172" s="16">
        <v>2024</v>
      </c>
    </row>
    <row r="173" spans="1:26" ht="70.349999999999994" hidden="1" customHeight="1" x14ac:dyDescent="0.25">
      <c r="A173" s="17" t="s">
        <v>109</v>
      </c>
      <c r="B173" s="17" t="s">
        <v>729</v>
      </c>
      <c r="C173" s="17" t="s">
        <v>730</v>
      </c>
      <c r="D173" s="18" t="s">
        <v>731</v>
      </c>
      <c r="E173" s="17" t="s">
        <v>732</v>
      </c>
      <c r="F173" s="17" t="s">
        <v>268</v>
      </c>
      <c r="G173" s="17" t="s">
        <v>733</v>
      </c>
      <c r="H173" s="17" t="s">
        <v>734</v>
      </c>
      <c r="I173" s="17"/>
      <c r="J173" s="17"/>
      <c r="K173" s="17"/>
      <c r="L173" s="17"/>
      <c r="M173" s="17" t="s">
        <v>154</v>
      </c>
      <c r="N173" s="17">
        <f>+VLOOKUP(M173,[2]Hoja3!$A$2:$B$7,2,0)</f>
        <v>0.8</v>
      </c>
      <c r="O173" s="17" t="s">
        <v>155</v>
      </c>
      <c r="P173" s="17">
        <f>+VLOOKUP(O173,[1]Riesgos!$C$2:$D$7,2,0)</f>
        <v>0.8</v>
      </c>
      <c r="Q173" s="17">
        <f t="shared" si="4"/>
        <v>0.64000000000000012</v>
      </c>
      <c r="R173" s="17" t="str">
        <f>+IF(N173=1,[2]Hoja3!$F$6,IF(AND(N173=1,P173=1),[2]Hoja3!$F$5,IF(Q173&lt;=[2]Hoja3!$D$17,[2]Hoja3!$F$3,IF(Q173&lt;=[2]Hoja3!$E$15,[2]Hoja3!$F$4,[2]Hoja3!$F$5))))</f>
        <v xml:space="preserve">Alto </v>
      </c>
      <c r="T173" s="19" t="s">
        <v>169</v>
      </c>
      <c r="U173" s="19" t="s">
        <v>216</v>
      </c>
      <c r="V173" s="19">
        <v>1</v>
      </c>
      <c r="W173" s="17" t="s">
        <v>168</v>
      </c>
      <c r="X173" s="17">
        <f>+VLOOKUP(W173,[1]Riesgos!$H$2:$I$7,2,0)</f>
        <v>3</v>
      </c>
      <c r="Y173" s="16" t="str">
        <f>+IF(AND(Q173&gt;[1]Riesgos!$M$1,X173&gt;[1]Riesgos!$O$1),[1]Riesgos!$K$3,(IF(AND(Q173&lt;[1]Riesgos!$M$1,X173&gt;[1]Riesgos!$O$1),[1]Riesgos!$K$4,IF(AND(Q173&gt;[1]Riesgos!$M$1,X173&lt;[1]Riesgos!$O$1),[1]Riesgos!$K$5,IF(AND(Q173&lt;[1]Riesgos!$M$1,X173&lt;[1]Riesgos!$O$1),[1]Riesgos!$K$6,0)))))</f>
        <v>4. Estructuración</v>
      </c>
      <c r="Z173" s="16">
        <v>2024</v>
      </c>
    </row>
    <row r="174" spans="1:26" ht="70.349999999999994" hidden="1" customHeight="1" x14ac:dyDescent="0.25">
      <c r="A174" s="17" t="s">
        <v>109</v>
      </c>
      <c r="B174" s="17" t="s">
        <v>729</v>
      </c>
      <c r="C174" s="17" t="s">
        <v>735</v>
      </c>
      <c r="D174" s="18" t="s">
        <v>736</v>
      </c>
      <c r="E174" s="17" t="s">
        <v>112</v>
      </c>
      <c r="F174" s="17" t="s">
        <v>737</v>
      </c>
      <c r="G174" s="17" t="s">
        <v>738</v>
      </c>
      <c r="H174" s="17" t="s">
        <v>739</v>
      </c>
      <c r="I174" s="17"/>
      <c r="J174" s="17"/>
      <c r="K174" s="17"/>
      <c r="L174" s="17"/>
      <c r="M174" s="17" t="s">
        <v>154</v>
      </c>
      <c r="N174" s="17">
        <f>+VLOOKUP(M174,[2]Hoja3!$A$2:$B$7,2,0)</f>
        <v>0.8</v>
      </c>
      <c r="O174" s="17" t="s">
        <v>155</v>
      </c>
      <c r="P174" s="17">
        <f>+VLOOKUP(O174,[1]Riesgos!$C$2:$D$7,2,0)</f>
        <v>0.8</v>
      </c>
      <c r="Q174" s="17">
        <f t="shared" si="4"/>
        <v>0.64000000000000012</v>
      </c>
      <c r="R174" s="17" t="str">
        <f>+IF(N174=1,[2]Hoja3!$F$6,IF(AND(N174=1,P174=1),[2]Hoja3!$F$5,IF(Q174&lt;=[2]Hoja3!$D$17,[2]Hoja3!$F$3,IF(Q174&lt;=[2]Hoja3!$E$15,[2]Hoja3!$F$4,[2]Hoja3!$F$5))))</f>
        <v xml:space="preserve">Alto </v>
      </c>
      <c r="T174" s="19" t="s">
        <v>169</v>
      </c>
      <c r="U174" s="19" t="s">
        <v>216</v>
      </c>
      <c r="V174" s="19">
        <v>1</v>
      </c>
      <c r="W174" s="17" t="s">
        <v>168</v>
      </c>
      <c r="X174" s="17">
        <f>+VLOOKUP(W174,[1]Riesgos!$H$2:$I$7,2,0)</f>
        <v>3</v>
      </c>
      <c r="Y174" s="16" t="str">
        <f>+IF(AND(Q174&gt;[1]Riesgos!$M$1,X174&gt;[1]Riesgos!$O$1),[1]Riesgos!$K$3,(IF(AND(Q174&lt;[1]Riesgos!$M$1,X174&gt;[1]Riesgos!$O$1),[1]Riesgos!$K$4,IF(AND(Q174&gt;[1]Riesgos!$M$1,X174&lt;[1]Riesgos!$O$1),[1]Riesgos!$K$5,IF(AND(Q174&lt;[1]Riesgos!$M$1,X174&lt;[1]Riesgos!$O$1),[1]Riesgos!$K$6,0)))))</f>
        <v>4. Estructuración</v>
      </c>
      <c r="Z174" s="16">
        <v>2024</v>
      </c>
    </row>
    <row r="175" spans="1:26" ht="70.349999999999994" hidden="1" customHeight="1" x14ac:dyDescent="0.25">
      <c r="A175" s="17" t="s">
        <v>740</v>
      </c>
      <c r="B175" s="17" t="s">
        <v>741</v>
      </c>
      <c r="C175" s="17" t="s">
        <v>742</v>
      </c>
      <c r="D175" s="18" t="s">
        <v>743</v>
      </c>
      <c r="E175" s="17" t="s">
        <v>744</v>
      </c>
      <c r="F175" s="17" t="s">
        <v>745</v>
      </c>
      <c r="G175" s="17" t="s">
        <v>746</v>
      </c>
      <c r="H175" s="17" t="s">
        <v>747</v>
      </c>
      <c r="I175" s="17" t="s">
        <v>748</v>
      </c>
      <c r="J175" s="17" t="s">
        <v>749</v>
      </c>
      <c r="K175" s="17" t="s">
        <v>750</v>
      </c>
      <c r="L175" s="17" t="s">
        <v>751</v>
      </c>
      <c r="M175" s="17" t="s">
        <v>167</v>
      </c>
      <c r="N175" s="17">
        <f>+VLOOKUP(M175,[3]Riesgos!$A$2:$B$7,2,0)</f>
        <v>0.6</v>
      </c>
      <c r="O175" s="17" t="s">
        <v>158</v>
      </c>
      <c r="P175" s="17">
        <f>+VLOOKUP(O175,[3]Riesgos!$C$2:$D$7,2,0)</f>
        <v>1</v>
      </c>
      <c r="Q175" s="17">
        <f>+N175*P175</f>
        <v>0.6</v>
      </c>
      <c r="R175" s="17" t="str">
        <f>+IF(N175=1,[3]Riesgos!$F$6,IF(AND(N175=1,P175=1),[3]Riesgos!$F$5,IF(Q175&lt;=[3]Riesgos!$D$17,[3]Riesgos!$F$3,IF(Q175&lt;=[3]Riesgos!$E$15,[3]Riesgos!$F$4,[3]Riesgos!$F$5))))</f>
        <v xml:space="preserve">Alto </v>
      </c>
      <c r="T175" s="19" t="s">
        <v>156</v>
      </c>
      <c r="U175" s="19" t="s">
        <v>157</v>
      </c>
      <c r="V175" s="19"/>
      <c r="W175" s="17" t="s">
        <v>155</v>
      </c>
      <c r="X175" s="17">
        <f>+VLOOKUP(W175,[1]Riesgos!$H$2:$I$7,2,0)</f>
        <v>4</v>
      </c>
      <c r="Y175" s="16" t="str">
        <f>+IF(AND(Q175&gt;[1]Riesgos!$M$1,X175&gt;[1]Riesgos!$O$1),[1]Riesgos!$K$3,(IF(AND(Q175&lt;[1]Riesgos!$M$1,X175&gt;[1]Riesgos!$O$1),[1]Riesgos!$K$4,IF(AND(Q175&gt;[1]Riesgos!$M$1,X175&lt;[1]Riesgos!$O$1),[1]Riesgos!$K$5,IF(AND(Q175&lt;[1]Riesgos!$M$1,X175&lt;[1]Riesgos!$O$1),[1]Riesgos!$K$6,0)))))</f>
        <v>4. Estructuración</v>
      </c>
    </row>
    <row r="176" spans="1:26" ht="70.349999999999994" hidden="1" customHeight="1" x14ac:dyDescent="0.25">
      <c r="A176" s="17" t="s">
        <v>740</v>
      </c>
      <c r="B176" s="17" t="s">
        <v>741</v>
      </c>
      <c r="C176" s="17" t="s">
        <v>752</v>
      </c>
      <c r="D176" s="18" t="s">
        <v>753</v>
      </c>
      <c r="E176" s="17" t="s">
        <v>744</v>
      </c>
      <c r="F176" s="17" t="s">
        <v>745</v>
      </c>
      <c r="G176" s="17" t="s">
        <v>754</v>
      </c>
      <c r="H176" s="17" t="s">
        <v>755</v>
      </c>
      <c r="I176" s="17" t="s">
        <v>756</v>
      </c>
      <c r="J176" s="17" t="s">
        <v>757</v>
      </c>
      <c r="K176" s="17" t="s">
        <v>758</v>
      </c>
      <c r="L176" s="17" t="s">
        <v>751</v>
      </c>
      <c r="M176" s="17" t="s">
        <v>167</v>
      </c>
      <c r="N176" s="17">
        <f>+VLOOKUP(M176,[3]Riesgos!$A$2:$B$7,2,0)</f>
        <v>0.6</v>
      </c>
      <c r="O176" s="17" t="s">
        <v>155</v>
      </c>
      <c r="P176" s="17">
        <f>+VLOOKUP(O176,[3]Riesgos!$C$2:$D$7,2,0)</f>
        <v>0.8</v>
      </c>
      <c r="Q176" s="17">
        <f t="shared" ref="Q176:Q236" si="5">+N176*P176</f>
        <v>0.48</v>
      </c>
      <c r="R176" s="17" t="str">
        <f>+IF(N176=1,[3]Riesgos!$F$6,IF(AND(N176=1,P176=1),[3]Riesgos!$F$5,IF(Q176&lt;=[3]Riesgos!$D$17,[3]Riesgos!$F$3,IF(Q176&lt;=[3]Riesgos!$E$15,[3]Riesgos!$F$4,[3]Riesgos!$F$5))))</f>
        <v xml:space="preserve">Alto </v>
      </c>
      <c r="T176" s="19" t="s">
        <v>156</v>
      </c>
      <c r="U176" s="19" t="s">
        <v>157</v>
      </c>
      <c r="V176" s="19">
        <v>44400000</v>
      </c>
      <c r="W176" s="17" t="s">
        <v>155</v>
      </c>
      <c r="X176" s="17">
        <f>+VLOOKUP(W176,[1]Riesgos!$H$2:$I$7,2,0)</f>
        <v>4</v>
      </c>
      <c r="Y176" s="16" t="str">
        <f>+IF(AND(Q176&gt;[1]Riesgos!$M$1,X176&gt;[1]Riesgos!$O$1),[1]Riesgos!$K$3,(IF(AND(Q176&lt;[1]Riesgos!$M$1,X176&gt;[1]Riesgos!$O$1),[1]Riesgos!$K$4,IF(AND(Q176&gt;[1]Riesgos!$M$1,X176&lt;[1]Riesgos!$O$1),[1]Riesgos!$K$5,IF(AND(Q176&lt;[1]Riesgos!$M$1,X176&lt;[1]Riesgos!$O$1),[1]Riesgos!$K$6,0)))))</f>
        <v>4. Estructuración</v>
      </c>
    </row>
    <row r="177" spans="1:25" ht="70.349999999999994" hidden="1" customHeight="1" x14ac:dyDescent="0.25">
      <c r="A177" s="17" t="s">
        <v>740</v>
      </c>
      <c r="B177" s="17" t="s">
        <v>741</v>
      </c>
      <c r="C177" s="17" t="s">
        <v>759</v>
      </c>
      <c r="D177" s="18" t="s">
        <v>753</v>
      </c>
      <c r="E177" s="17" t="s">
        <v>744</v>
      </c>
      <c r="F177" s="17" t="s">
        <v>745</v>
      </c>
      <c r="G177" s="17" t="s">
        <v>754</v>
      </c>
      <c r="H177" s="17" t="s">
        <v>760</v>
      </c>
      <c r="I177" s="17" t="s">
        <v>761</v>
      </c>
      <c r="J177" s="17" t="s">
        <v>757</v>
      </c>
      <c r="K177" s="17" t="s">
        <v>758</v>
      </c>
      <c r="L177" s="17" t="s">
        <v>751</v>
      </c>
      <c r="M177" s="17" t="s">
        <v>167</v>
      </c>
      <c r="N177" s="17">
        <f>+VLOOKUP(M177,[3]Riesgos!$A$2:$B$7,2,0)</f>
        <v>0.6</v>
      </c>
      <c r="O177" s="17" t="s">
        <v>155</v>
      </c>
      <c r="P177" s="17">
        <f>+VLOOKUP(O177,[3]Riesgos!$C$2:$D$7,2,0)</f>
        <v>0.8</v>
      </c>
      <c r="Q177" s="17">
        <f t="shared" si="5"/>
        <v>0.48</v>
      </c>
      <c r="R177" s="17" t="str">
        <f>+IF(N177=1,[3]Riesgos!$F$6,IF(AND(N177=1,P177=1),[3]Riesgos!$F$5,IF(Q177&lt;=[3]Riesgos!$D$17,[3]Riesgos!$F$3,IF(Q177&lt;=[3]Riesgos!$E$15,[3]Riesgos!$F$4,[3]Riesgos!$F$5))))</f>
        <v xml:space="preserve">Alto </v>
      </c>
      <c r="T177" s="19" t="s">
        <v>156</v>
      </c>
      <c r="U177" s="19" t="s">
        <v>157</v>
      </c>
      <c r="V177" s="19">
        <v>150000000</v>
      </c>
      <c r="W177" s="17" t="s">
        <v>155</v>
      </c>
      <c r="X177" s="17">
        <f>+VLOOKUP(W177,[1]Riesgos!$H$2:$I$7,2,0)</f>
        <v>4</v>
      </c>
      <c r="Y177" s="16" t="str">
        <f>+IF(AND(Q177&gt;[1]Riesgos!$M$1,X177&gt;[1]Riesgos!$O$1),[1]Riesgos!$K$3,(IF(AND(Q177&lt;[1]Riesgos!$M$1,X177&gt;[1]Riesgos!$O$1),[1]Riesgos!$K$4,IF(AND(Q177&gt;[1]Riesgos!$M$1,X177&lt;[1]Riesgos!$O$1),[1]Riesgos!$K$5,IF(AND(Q177&lt;[1]Riesgos!$M$1,X177&lt;[1]Riesgos!$O$1),[1]Riesgos!$K$6,0)))))</f>
        <v>4. Estructuración</v>
      </c>
    </row>
    <row r="178" spans="1:25" ht="70.349999999999994" hidden="1" customHeight="1" x14ac:dyDescent="0.25">
      <c r="A178" s="17" t="s">
        <v>740</v>
      </c>
      <c r="B178" s="17" t="s">
        <v>741</v>
      </c>
      <c r="C178" s="17" t="s">
        <v>762</v>
      </c>
      <c r="D178" s="18" t="s">
        <v>763</v>
      </c>
      <c r="E178" s="17" t="s">
        <v>744</v>
      </c>
      <c r="F178" s="17" t="s">
        <v>745</v>
      </c>
      <c r="G178" s="17" t="s">
        <v>754</v>
      </c>
      <c r="H178" s="17" t="s">
        <v>764</v>
      </c>
      <c r="I178" s="17" t="s">
        <v>761</v>
      </c>
      <c r="J178" s="17" t="s">
        <v>757</v>
      </c>
      <c r="K178" s="17" t="s">
        <v>758</v>
      </c>
      <c r="L178" s="17" t="s">
        <v>751</v>
      </c>
      <c r="M178" s="17" t="s">
        <v>167</v>
      </c>
      <c r="N178" s="17">
        <f>+VLOOKUP(M178,[3]Riesgos!$A$2:$B$7,2,0)</f>
        <v>0.6</v>
      </c>
      <c r="O178" s="17" t="s">
        <v>155</v>
      </c>
      <c r="P178" s="17">
        <f>+VLOOKUP(O178,[3]Riesgos!$C$2:$D$7,2,0)</f>
        <v>0.8</v>
      </c>
      <c r="Q178" s="17">
        <f t="shared" si="5"/>
        <v>0.48</v>
      </c>
      <c r="R178" s="17" t="str">
        <f>+IF(N178=1,[3]Riesgos!$F$6,IF(AND(N178=1,P178=1),[3]Riesgos!$F$5,IF(Q178&lt;=[3]Riesgos!$D$17,[3]Riesgos!$F$3,IF(Q178&lt;=[3]Riesgos!$E$15,[3]Riesgos!$F$4,[3]Riesgos!$F$5))))</f>
        <v xml:space="preserve">Alto </v>
      </c>
      <c r="T178" s="19" t="s">
        <v>156</v>
      </c>
      <c r="U178" s="19" t="s">
        <v>157</v>
      </c>
      <c r="V178" s="19">
        <v>2000000</v>
      </c>
      <c r="W178" s="17" t="s">
        <v>155</v>
      </c>
      <c r="X178" s="17">
        <f>+VLOOKUP(W178,[1]Riesgos!$H$2:$I$7,2,0)</f>
        <v>4</v>
      </c>
      <c r="Y178" s="16" t="str">
        <f>+IF(AND(Q178&gt;[1]Riesgos!$M$1,X178&gt;[1]Riesgos!$O$1),[1]Riesgos!$K$3,(IF(AND(Q178&lt;[1]Riesgos!$M$1,X178&gt;[1]Riesgos!$O$1),[1]Riesgos!$K$4,IF(AND(Q178&gt;[1]Riesgos!$M$1,X178&lt;[1]Riesgos!$O$1),[1]Riesgos!$K$5,IF(AND(Q178&lt;[1]Riesgos!$M$1,X178&lt;[1]Riesgos!$O$1),[1]Riesgos!$K$6,0)))))</f>
        <v>4. Estructuración</v>
      </c>
    </row>
    <row r="179" spans="1:25" ht="70.349999999999994" hidden="1" customHeight="1" x14ac:dyDescent="0.25">
      <c r="A179" s="17" t="s">
        <v>740</v>
      </c>
      <c r="B179" s="17" t="s">
        <v>741</v>
      </c>
      <c r="C179" s="17" t="s">
        <v>765</v>
      </c>
      <c r="D179" s="18" t="s">
        <v>766</v>
      </c>
      <c r="E179" s="17" t="s">
        <v>744</v>
      </c>
      <c r="F179" s="17" t="s">
        <v>767</v>
      </c>
      <c r="G179" s="17" t="s">
        <v>768</v>
      </c>
      <c r="H179" s="17" t="s">
        <v>769</v>
      </c>
      <c r="I179" s="17" t="s">
        <v>770</v>
      </c>
      <c r="J179" s="17" t="s">
        <v>771</v>
      </c>
      <c r="K179" s="17" t="s">
        <v>772</v>
      </c>
      <c r="L179" s="17" t="s">
        <v>751</v>
      </c>
      <c r="M179" s="17" t="s">
        <v>167</v>
      </c>
      <c r="N179" s="17">
        <f>+VLOOKUP(M179,[3]Riesgos!$A$2:$B$7,2,0)</f>
        <v>0.6</v>
      </c>
      <c r="O179" s="17" t="s">
        <v>155</v>
      </c>
      <c r="P179" s="17">
        <f>+VLOOKUP(O179,[3]Riesgos!$C$2:$D$7,2,0)</f>
        <v>0.8</v>
      </c>
      <c r="Q179" s="17">
        <f t="shared" si="5"/>
        <v>0.48</v>
      </c>
      <c r="R179" s="17" t="str">
        <f>+IF(N179=1,[3]Riesgos!$F$6,IF(AND(N179=1,P179=1),[3]Riesgos!$F$5,IF(Q179&lt;=[3]Riesgos!$D$17,[3]Riesgos!$F$3,IF(Q179&lt;=[3]Riesgos!$E$15,[3]Riesgos!$F$4,[3]Riesgos!$F$5))))</f>
        <v xml:space="preserve">Alto </v>
      </c>
      <c r="T179" s="19" t="s">
        <v>169</v>
      </c>
      <c r="U179" s="19"/>
      <c r="V179" s="19"/>
      <c r="W179" s="17" t="s">
        <v>158</v>
      </c>
      <c r="X179" s="17">
        <f>+VLOOKUP(W179,[1]Riesgos!$H$2:$I$7,2,0)</f>
        <v>5</v>
      </c>
      <c r="Y179" s="16" t="str">
        <f>+IF(AND(Q179&gt;[1]Riesgos!$M$1,X179&gt;[1]Riesgos!$O$1),[1]Riesgos!$K$3,(IF(AND(Q179&lt;[1]Riesgos!$M$1,X179&gt;[1]Riesgos!$O$1),[1]Riesgos!$K$4,IF(AND(Q179&gt;[1]Riesgos!$M$1,X179&lt;[1]Riesgos!$O$1),[1]Riesgos!$K$5,IF(AND(Q179&lt;[1]Riesgos!$M$1,X179&lt;[1]Riesgos!$O$1),[1]Riesgos!$K$6,0)))))</f>
        <v>2. Secundario</v>
      </c>
    </row>
    <row r="180" spans="1:25" s="27" customFormat="1" ht="70.349999999999994" hidden="1" customHeight="1" x14ac:dyDescent="0.25">
      <c r="A180" s="25" t="s">
        <v>740</v>
      </c>
      <c r="B180" s="25" t="s">
        <v>741</v>
      </c>
      <c r="C180" s="25" t="s">
        <v>765</v>
      </c>
      <c r="D180" s="26" t="s">
        <v>766</v>
      </c>
      <c r="E180" s="25" t="s">
        <v>744</v>
      </c>
      <c r="F180" s="25" t="s">
        <v>767</v>
      </c>
      <c r="G180" s="25" t="s">
        <v>773</v>
      </c>
      <c r="H180" s="25" t="s">
        <v>769</v>
      </c>
      <c r="I180" s="25" t="s">
        <v>770</v>
      </c>
      <c r="J180" s="25" t="s">
        <v>771</v>
      </c>
      <c r="K180" s="25" t="s">
        <v>772</v>
      </c>
      <c r="L180" s="25" t="s">
        <v>751</v>
      </c>
      <c r="M180" s="25" t="s">
        <v>167</v>
      </c>
      <c r="N180" s="25">
        <f>+VLOOKUP(M180,[3]Riesgos!$A$2:$B$7,2,0)</f>
        <v>0.6</v>
      </c>
      <c r="O180" s="25" t="s">
        <v>155</v>
      </c>
      <c r="P180" s="25">
        <f>+VLOOKUP(O180,[3]Riesgos!$C$2:$D$7,2,0)</f>
        <v>0.8</v>
      </c>
      <c r="Q180" s="25">
        <f t="shared" si="5"/>
        <v>0.48</v>
      </c>
      <c r="R180" s="25" t="str">
        <f>+IF(N180=1,[3]Riesgos!$F$6,IF(AND(N180=1,P180=1),[3]Riesgos!$F$5,IF(Q180&lt;=[3]Riesgos!$D$17,[3]Riesgos!$F$3,IF(Q180&lt;=[3]Riesgos!$E$15,[3]Riesgos!$F$4,[3]Riesgos!$F$5))))</f>
        <v xml:space="preserve">Alto </v>
      </c>
      <c r="T180" s="21" t="s">
        <v>174</v>
      </c>
      <c r="U180" s="21" t="s">
        <v>174</v>
      </c>
      <c r="V180" s="21">
        <v>10000000000</v>
      </c>
      <c r="W180" s="25" t="s">
        <v>158</v>
      </c>
      <c r="X180" s="25">
        <f>+VLOOKUP(W180,[1]Riesgos!$H$2:$I$7,2,0)</f>
        <v>5</v>
      </c>
      <c r="Y180" s="27" t="str">
        <f>+IF(AND(Q180&gt;[1]Riesgos!$M$1,X180&gt;[1]Riesgos!$O$1),[1]Riesgos!$K$3,(IF(AND(Q180&lt;[1]Riesgos!$M$1,X180&gt;[1]Riesgos!$O$1),[1]Riesgos!$K$4,IF(AND(Q180&gt;[1]Riesgos!$M$1,X180&lt;[1]Riesgos!$O$1),[1]Riesgos!$K$5,IF(AND(Q180&lt;[1]Riesgos!$M$1,X180&lt;[1]Riesgos!$O$1),[1]Riesgos!$K$6,0)))))</f>
        <v>2. Secundario</v>
      </c>
    </row>
    <row r="181" spans="1:25" s="33" customFormat="1" ht="51" hidden="1" x14ac:dyDescent="0.2">
      <c r="A181" s="28" t="s">
        <v>774</v>
      </c>
      <c r="B181" s="28" t="s">
        <v>775</v>
      </c>
      <c r="C181" s="28" t="s">
        <v>776</v>
      </c>
      <c r="D181" s="28" t="s">
        <v>777</v>
      </c>
      <c r="E181" s="28" t="s">
        <v>778</v>
      </c>
      <c r="F181" s="28" t="s">
        <v>779</v>
      </c>
      <c r="G181" s="17" t="s">
        <v>780</v>
      </c>
      <c r="H181" s="28" t="s">
        <v>781</v>
      </c>
      <c r="I181" s="28" t="s">
        <v>782</v>
      </c>
      <c r="J181" s="28" t="s">
        <v>783</v>
      </c>
      <c r="K181" s="28" t="s">
        <v>784</v>
      </c>
      <c r="L181" s="28" t="s">
        <v>785</v>
      </c>
      <c r="M181" s="29" t="s">
        <v>154</v>
      </c>
      <c r="N181" s="30">
        <f>+VLOOKUP(M181,[1]Riesgos!$A$2:$B$7,2,0)</f>
        <v>0.8</v>
      </c>
      <c r="O181" s="29" t="s">
        <v>155</v>
      </c>
      <c r="P181" s="30">
        <f>+VLOOKUP(O181,[1]Riesgos!$C$2:$D$7,2,0)</f>
        <v>0.8</v>
      </c>
      <c r="Q181" s="30">
        <f t="shared" si="5"/>
        <v>0.64000000000000012</v>
      </c>
      <c r="R181" s="31" t="str">
        <f>+IF(N181=1,[1]Riesgos!$F$6,IF(AND(N181=1,P181=1),[1]Riesgos!$F$5,IF(Q181&lt;=[1]Riesgos!$D$17,[1]Riesgos!$F$3,IF(Q181&lt;=[1]Riesgos!$E$15,[1]Riesgos!$F$4,[1]Riesgos!$F$5))))</f>
        <v xml:space="preserve">Alto </v>
      </c>
      <c r="S181" s="32"/>
      <c r="T181" s="19" t="s">
        <v>174</v>
      </c>
      <c r="U181" s="19" t="s">
        <v>786</v>
      </c>
      <c r="V181" s="19">
        <v>2105211721.782011</v>
      </c>
      <c r="W181" s="17" t="s">
        <v>168</v>
      </c>
      <c r="X181" s="17">
        <f>+VLOOKUP(W181,[1]Riesgos!$H$2:$I$7,2,0)</f>
        <v>3</v>
      </c>
      <c r="Y181" s="16" t="str">
        <f>+IF(AND(Q181&gt;[1]Riesgos!$M$1,X181&gt;[1]Riesgos!$O$1),[1]Riesgos!$K$3,(IF(AND(Q181&lt;[1]Riesgos!$M$1,X181&gt;[1]Riesgos!$O$1),[1]Riesgos!$K$4,IF(AND(Q181&gt;[1]Riesgos!$M$1,X181&lt;[1]Riesgos!$O$1),[1]Riesgos!$K$5,IF(AND(Q181&lt;[1]Riesgos!$M$1,X181&lt;[1]Riesgos!$O$1),[1]Riesgos!$K$6,0)))))</f>
        <v>4. Estructuración</v>
      </c>
    </row>
    <row r="182" spans="1:25" s="33" customFormat="1" ht="51" hidden="1" x14ac:dyDescent="0.2">
      <c r="A182" s="28" t="s">
        <v>774</v>
      </c>
      <c r="B182" s="28" t="s">
        <v>775</v>
      </c>
      <c r="C182" s="28" t="s">
        <v>787</v>
      </c>
      <c r="D182" s="28" t="s">
        <v>777</v>
      </c>
      <c r="E182" s="28" t="s">
        <v>778</v>
      </c>
      <c r="F182" s="28" t="s">
        <v>779</v>
      </c>
      <c r="G182" s="28" t="s">
        <v>788</v>
      </c>
      <c r="H182" s="28" t="s">
        <v>781</v>
      </c>
      <c r="I182" s="28" t="s">
        <v>782</v>
      </c>
      <c r="J182" s="28" t="s">
        <v>783</v>
      </c>
      <c r="K182" s="28" t="s">
        <v>789</v>
      </c>
      <c r="L182" s="28" t="s">
        <v>790</v>
      </c>
      <c r="M182" s="29" t="s">
        <v>154</v>
      </c>
      <c r="N182" s="30">
        <f>+VLOOKUP(M182,[1]Riesgos!$A$2:$B$7,2,0)</f>
        <v>0.8</v>
      </c>
      <c r="O182" s="29" t="s">
        <v>155</v>
      </c>
      <c r="P182" s="30">
        <f>+VLOOKUP(O182,[1]Riesgos!$C$2:$D$7,2,0)</f>
        <v>0.8</v>
      </c>
      <c r="Q182" s="30">
        <f t="shared" si="5"/>
        <v>0.64000000000000012</v>
      </c>
      <c r="R182" s="31" t="str">
        <f>+IF(N182=1,[1]Riesgos!$F$6,IF(AND(N182=1,P182=1),[1]Riesgos!$F$5,IF(Q182&lt;=[1]Riesgos!$D$17,[1]Riesgos!$F$3,IF(Q182&lt;=[1]Riesgos!$E$15,[1]Riesgos!$F$4,[1]Riesgos!$F$5))))</f>
        <v xml:space="preserve">Alto </v>
      </c>
      <c r="S182" s="32"/>
      <c r="T182" s="19" t="s">
        <v>169</v>
      </c>
      <c r="U182" s="19" t="s">
        <v>170</v>
      </c>
      <c r="V182" s="19">
        <v>1</v>
      </c>
      <c r="W182" s="17" t="s">
        <v>168</v>
      </c>
      <c r="X182" s="17">
        <f>+VLOOKUP(W182,[1]Riesgos!$H$2:$I$7,2,0)</f>
        <v>3</v>
      </c>
      <c r="Y182" s="16" t="str">
        <f>+IF(AND(Q182&gt;[1]Riesgos!$M$1,X182&gt;[1]Riesgos!$O$1),[1]Riesgos!$K$3,(IF(AND(Q182&lt;[1]Riesgos!$M$1,X182&gt;[1]Riesgos!$O$1),[1]Riesgos!$K$4,IF(AND(Q182&gt;[1]Riesgos!$M$1,X182&lt;[1]Riesgos!$O$1),[1]Riesgos!$K$5,IF(AND(Q182&lt;[1]Riesgos!$M$1,X182&lt;[1]Riesgos!$O$1),[1]Riesgos!$K$6,0)))))</f>
        <v>4. Estructuración</v>
      </c>
    </row>
    <row r="183" spans="1:25" s="33" customFormat="1" ht="51" hidden="1" x14ac:dyDescent="0.2">
      <c r="A183" s="28" t="s">
        <v>774</v>
      </c>
      <c r="B183" s="28" t="s">
        <v>775</v>
      </c>
      <c r="C183" s="28" t="s">
        <v>791</v>
      </c>
      <c r="D183" s="28" t="s">
        <v>777</v>
      </c>
      <c r="E183" s="28" t="s">
        <v>778</v>
      </c>
      <c r="F183" s="28" t="s">
        <v>779</v>
      </c>
      <c r="G183" s="28" t="s">
        <v>792</v>
      </c>
      <c r="H183" s="28" t="s">
        <v>781</v>
      </c>
      <c r="I183" s="28" t="s">
        <v>782</v>
      </c>
      <c r="J183" s="28" t="s">
        <v>783</v>
      </c>
      <c r="K183" s="28" t="s">
        <v>784</v>
      </c>
      <c r="L183" s="28" t="s">
        <v>785</v>
      </c>
      <c r="M183" s="29" t="s">
        <v>154</v>
      </c>
      <c r="N183" s="30">
        <f>+VLOOKUP(M183,[1]Riesgos!$A$2:$B$7,2,0)</f>
        <v>0.8</v>
      </c>
      <c r="O183" s="29" t="s">
        <v>155</v>
      </c>
      <c r="P183" s="30">
        <f>+VLOOKUP(O183,[1]Riesgos!$C$2:$D$7,2,0)</f>
        <v>0.8</v>
      </c>
      <c r="Q183" s="30">
        <f t="shared" si="5"/>
        <v>0.64000000000000012</v>
      </c>
      <c r="R183" s="31" t="str">
        <f>+IF(N183=1,[1]Riesgos!$F$6,IF(AND(N183=1,P183=1),[1]Riesgos!$F$5,IF(Q183&lt;=[1]Riesgos!$D$17,[1]Riesgos!$F$3,IF(Q183&lt;=[1]Riesgos!$E$15,[1]Riesgos!$F$4,[1]Riesgos!$F$5))))</f>
        <v xml:space="preserve">Alto </v>
      </c>
      <c r="S183" s="32"/>
      <c r="T183" s="19" t="s">
        <v>169</v>
      </c>
      <c r="U183" s="19" t="s">
        <v>170</v>
      </c>
      <c r="V183" s="19">
        <v>1</v>
      </c>
      <c r="W183" s="17" t="s">
        <v>168</v>
      </c>
      <c r="X183" s="17">
        <f>+VLOOKUP(W183,[1]Riesgos!$H$2:$I$7,2,0)</f>
        <v>3</v>
      </c>
      <c r="Y183" s="16" t="str">
        <f>+IF(AND(Q183&gt;[1]Riesgos!$M$1,X183&gt;[1]Riesgos!$O$1),[1]Riesgos!$K$3,(IF(AND(Q183&lt;[1]Riesgos!$M$1,X183&gt;[1]Riesgos!$O$1),[1]Riesgos!$K$4,IF(AND(Q183&gt;[1]Riesgos!$M$1,X183&lt;[1]Riesgos!$O$1),[1]Riesgos!$K$5,IF(AND(Q183&lt;[1]Riesgos!$M$1,X183&lt;[1]Riesgos!$O$1),[1]Riesgos!$K$6,0)))))</f>
        <v>4. Estructuración</v>
      </c>
    </row>
    <row r="184" spans="1:25" s="33" customFormat="1" ht="89.25" hidden="1" x14ac:dyDescent="0.2">
      <c r="A184" s="28" t="s">
        <v>774</v>
      </c>
      <c r="B184" s="28" t="s">
        <v>775</v>
      </c>
      <c r="C184" s="28" t="s">
        <v>793</v>
      </c>
      <c r="D184" s="28" t="s">
        <v>777</v>
      </c>
      <c r="E184" s="28" t="s">
        <v>778</v>
      </c>
      <c r="F184" s="28" t="s">
        <v>779</v>
      </c>
      <c r="G184" s="28" t="s">
        <v>794</v>
      </c>
      <c r="H184" s="28" t="s">
        <v>795</v>
      </c>
      <c r="I184" s="28" t="s">
        <v>782</v>
      </c>
      <c r="J184" s="28" t="s">
        <v>783</v>
      </c>
      <c r="K184" s="28" t="s">
        <v>784</v>
      </c>
      <c r="L184" s="28" t="s">
        <v>785</v>
      </c>
      <c r="M184" s="29" t="s">
        <v>154</v>
      </c>
      <c r="N184" s="30">
        <f>+VLOOKUP(M184,[1]Riesgos!$A$2:$B$7,2,0)</f>
        <v>0.8</v>
      </c>
      <c r="O184" s="29" t="s">
        <v>155</v>
      </c>
      <c r="P184" s="30">
        <f>+VLOOKUP(O184,[1]Riesgos!$C$2:$D$7,2,0)</f>
        <v>0.8</v>
      </c>
      <c r="Q184" s="30">
        <f t="shared" si="5"/>
        <v>0.64000000000000012</v>
      </c>
      <c r="R184" s="31" t="str">
        <f>+IF(N184=1,[1]Riesgos!$F$6,IF(AND(N184=1,P184=1),[1]Riesgos!$F$5,IF(Q184&lt;=[1]Riesgos!$D$17,[1]Riesgos!$F$3,IF(Q184&lt;=[1]Riesgos!$E$15,[1]Riesgos!$F$4,[1]Riesgos!$F$5))))</f>
        <v xml:space="preserve">Alto </v>
      </c>
      <c r="S184" s="32"/>
      <c r="T184" s="19" t="s">
        <v>169</v>
      </c>
      <c r="U184" s="19" t="s">
        <v>170</v>
      </c>
      <c r="V184" s="19">
        <v>1</v>
      </c>
      <c r="W184" s="17" t="s">
        <v>168</v>
      </c>
      <c r="X184" s="17">
        <f>+VLOOKUP(W184,[1]Riesgos!$H$2:$I$7,2,0)</f>
        <v>3</v>
      </c>
      <c r="Y184" s="16" t="str">
        <f>+IF(AND(Q184&gt;[1]Riesgos!$M$1,X184&gt;[1]Riesgos!$O$1),[1]Riesgos!$K$3,(IF(AND(Q184&lt;[1]Riesgos!$M$1,X184&gt;[1]Riesgos!$O$1),[1]Riesgos!$K$4,IF(AND(Q184&gt;[1]Riesgos!$M$1,X184&lt;[1]Riesgos!$O$1),[1]Riesgos!$K$5,IF(AND(Q184&lt;[1]Riesgos!$M$1,X184&lt;[1]Riesgos!$O$1),[1]Riesgos!$K$6,0)))))</f>
        <v>4. Estructuración</v>
      </c>
    </row>
    <row r="185" spans="1:25" s="33" customFormat="1" ht="63.75" hidden="1" x14ac:dyDescent="0.2">
      <c r="A185" s="28" t="s">
        <v>774</v>
      </c>
      <c r="B185" s="28" t="s">
        <v>775</v>
      </c>
      <c r="C185" s="28" t="s">
        <v>796</v>
      </c>
      <c r="D185" s="28" t="s">
        <v>797</v>
      </c>
      <c r="E185" s="28" t="s">
        <v>798</v>
      </c>
      <c r="F185" s="28" t="s">
        <v>799</v>
      </c>
      <c r="G185" s="28" t="s">
        <v>800</v>
      </c>
      <c r="H185" s="28" t="s">
        <v>801</v>
      </c>
      <c r="I185" s="28" t="s">
        <v>782</v>
      </c>
      <c r="J185" s="28" t="s">
        <v>783</v>
      </c>
      <c r="K185" s="28" t="s">
        <v>784</v>
      </c>
      <c r="L185" s="28" t="s">
        <v>785</v>
      </c>
      <c r="M185" s="29" t="s">
        <v>154</v>
      </c>
      <c r="N185" s="30">
        <f>+VLOOKUP(M185,[1]Riesgos!$A$2:$B$7,2,0)</f>
        <v>0.8</v>
      </c>
      <c r="O185" s="29" t="s">
        <v>155</v>
      </c>
      <c r="P185" s="30">
        <f>+VLOOKUP(O185,[1]Riesgos!$C$2:$D$7,2,0)</f>
        <v>0.8</v>
      </c>
      <c r="Q185" s="30">
        <f t="shared" si="5"/>
        <v>0.64000000000000012</v>
      </c>
      <c r="R185" s="31" t="str">
        <f>+IF(N185=1,[1]Riesgos!$F$6,IF(AND(N185=1,P185=1),[1]Riesgos!$F$5,IF(Q185&lt;=[1]Riesgos!$D$17,[1]Riesgos!$F$3,IF(Q185&lt;=[1]Riesgos!$E$15,[1]Riesgos!$F$4,[1]Riesgos!$F$5))))</f>
        <v xml:space="preserve">Alto </v>
      </c>
      <c r="S185" s="32"/>
      <c r="T185" s="19" t="s">
        <v>169</v>
      </c>
      <c r="U185" s="19" t="s">
        <v>170</v>
      </c>
      <c r="V185" s="19">
        <v>1</v>
      </c>
      <c r="W185" s="17" t="s">
        <v>168</v>
      </c>
      <c r="X185" s="17">
        <f>+VLOOKUP(W185,[1]Riesgos!$H$2:$I$7,2,0)</f>
        <v>3</v>
      </c>
      <c r="Y185" s="16" t="str">
        <f>+IF(AND(Q185&gt;[1]Riesgos!$M$1,X185&gt;[1]Riesgos!$O$1),[1]Riesgos!$K$3,(IF(AND(Q185&lt;[1]Riesgos!$M$1,X185&gt;[1]Riesgos!$O$1),[1]Riesgos!$K$4,IF(AND(Q185&gt;[1]Riesgos!$M$1,X185&lt;[1]Riesgos!$O$1),[1]Riesgos!$K$5,IF(AND(Q185&lt;[1]Riesgos!$M$1,X185&lt;[1]Riesgos!$O$1),[1]Riesgos!$K$6,0)))))</f>
        <v>4. Estructuración</v>
      </c>
    </row>
    <row r="186" spans="1:25" s="33" customFormat="1" ht="51" hidden="1" x14ac:dyDescent="0.2">
      <c r="A186" s="28" t="s">
        <v>774</v>
      </c>
      <c r="B186" s="28" t="s">
        <v>775</v>
      </c>
      <c r="C186" s="28" t="s">
        <v>802</v>
      </c>
      <c r="D186" s="28" t="s">
        <v>777</v>
      </c>
      <c r="E186" s="28" t="s">
        <v>778</v>
      </c>
      <c r="F186" s="28" t="s">
        <v>779</v>
      </c>
      <c r="G186" s="28" t="s">
        <v>803</v>
      </c>
      <c r="H186" s="28" t="s">
        <v>804</v>
      </c>
      <c r="I186" s="28" t="s">
        <v>805</v>
      </c>
      <c r="J186" s="28" t="s">
        <v>783</v>
      </c>
      <c r="K186" s="28" t="s">
        <v>784</v>
      </c>
      <c r="L186" s="28" t="s">
        <v>785</v>
      </c>
      <c r="M186" s="29" t="s">
        <v>154</v>
      </c>
      <c r="N186" s="30">
        <f>+VLOOKUP(M186,[1]Riesgos!$A$2:$B$7,2,0)</f>
        <v>0.8</v>
      </c>
      <c r="O186" s="29" t="s">
        <v>155</v>
      </c>
      <c r="P186" s="30">
        <f>+VLOOKUP(O186,[1]Riesgos!$C$2:$D$7,2,0)</f>
        <v>0.8</v>
      </c>
      <c r="Q186" s="30">
        <f t="shared" si="5"/>
        <v>0.64000000000000012</v>
      </c>
      <c r="R186" s="31" t="str">
        <f>+IF(N186=1,[1]Riesgos!$F$6,IF(AND(N186=1,P186=1),[1]Riesgos!$F$5,IF(Q186&lt;=[1]Riesgos!$D$17,[1]Riesgos!$F$3,IF(Q186&lt;=[1]Riesgos!$E$15,[1]Riesgos!$F$4,[1]Riesgos!$F$5))))</f>
        <v xml:space="preserve">Alto </v>
      </c>
      <c r="S186" s="32"/>
      <c r="T186" s="19" t="s">
        <v>169</v>
      </c>
      <c r="U186" s="19" t="s">
        <v>170</v>
      </c>
      <c r="V186" s="19">
        <v>1</v>
      </c>
      <c r="W186" s="17" t="s">
        <v>155</v>
      </c>
      <c r="X186" s="17">
        <f>+VLOOKUP(W186,[1]Riesgos!$H$2:$I$7,2,0)</f>
        <v>4</v>
      </c>
      <c r="Y186" s="16" t="str">
        <f>+IF(AND(Q186&gt;[1]Riesgos!$M$1,X186&gt;[1]Riesgos!$O$1),[1]Riesgos!$K$3,(IF(AND(Q186&lt;[1]Riesgos!$M$1,X186&gt;[1]Riesgos!$O$1),[1]Riesgos!$K$4,IF(AND(Q186&gt;[1]Riesgos!$M$1,X186&lt;[1]Riesgos!$O$1),[1]Riesgos!$K$5,IF(AND(Q186&lt;[1]Riesgos!$M$1,X186&lt;[1]Riesgos!$O$1),[1]Riesgos!$K$6,0)))))</f>
        <v>4. Estructuración</v>
      </c>
    </row>
    <row r="187" spans="1:25" s="33" customFormat="1" ht="51" hidden="1" x14ac:dyDescent="0.2">
      <c r="A187" s="28" t="s">
        <v>774</v>
      </c>
      <c r="B187" s="28" t="s">
        <v>806</v>
      </c>
      <c r="C187" s="28" t="s">
        <v>807</v>
      </c>
      <c r="D187" s="28" t="s">
        <v>777</v>
      </c>
      <c r="E187" s="28" t="s">
        <v>778</v>
      </c>
      <c r="F187" s="28" t="s">
        <v>799</v>
      </c>
      <c r="G187" s="28" t="s">
        <v>808</v>
      </c>
      <c r="H187" s="28" t="s">
        <v>809</v>
      </c>
      <c r="I187" s="28" t="s">
        <v>805</v>
      </c>
      <c r="J187" s="28" t="s">
        <v>783</v>
      </c>
      <c r="K187" s="28" t="s">
        <v>784</v>
      </c>
      <c r="L187" s="28" t="s">
        <v>785</v>
      </c>
      <c r="M187" s="29" t="s">
        <v>154</v>
      </c>
      <c r="N187" s="30">
        <f>+VLOOKUP(M187,[1]Riesgos!$A$2:$B$7,2,0)</f>
        <v>0.8</v>
      </c>
      <c r="O187" s="29" t="s">
        <v>155</v>
      </c>
      <c r="P187" s="30">
        <f>+VLOOKUP(O187,[1]Riesgos!$C$2:$D$7,2,0)</f>
        <v>0.8</v>
      </c>
      <c r="Q187" s="30">
        <f t="shared" si="5"/>
        <v>0.64000000000000012</v>
      </c>
      <c r="R187" s="31" t="str">
        <f>+IF(N187=1,[1]Riesgos!$F$6,IF(AND(N187=1,P187=1),[1]Riesgos!$F$5,IF(Q187&lt;=[1]Riesgos!$D$17,[1]Riesgos!$F$3,IF(Q187&lt;=[1]Riesgos!$E$15,[1]Riesgos!$F$4,[1]Riesgos!$F$5))))</f>
        <v xml:space="preserve">Alto </v>
      </c>
      <c r="S187" s="32"/>
      <c r="T187" s="19" t="s">
        <v>169</v>
      </c>
      <c r="U187" s="19" t="s">
        <v>170</v>
      </c>
      <c r="V187" s="19">
        <v>1</v>
      </c>
      <c r="W187" s="17" t="s">
        <v>155</v>
      </c>
      <c r="X187" s="17">
        <f>+VLOOKUP(W187,[1]Riesgos!$H$2:$I$7,2,0)</f>
        <v>4</v>
      </c>
      <c r="Y187" s="16" t="str">
        <f>+IF(AND(Q187&gt;[1]Riesgos!$M$1,X187&gt;[1]Riesgos!$O$1),[1]Riesgos!$K$3,(IF(AND(Q187&lt;[1]Riesgos!$M$1,X187&gt;[1]Riesgos!$O$1),[1]Riesgos!$K$4,IF(AND(Q187&gt;[1]Riesgos!$M$1,X187&lt;[1]Riesgos!$O$1),[1]Riesgos!$K$5,IF(AND(Q187&lt;[1]Riesgos!$M$1,X187&lt;[1]Riesgos!$O$1),[1]Riesgos!$K$6,0)))))</f>
        <v>4. Estructuración</v>
      </c>
    </row>
    <row r="188" spans="1:25" s="33" customFormat="1" ht="63.75" hidden="1" x14ac:dyDescent="0.2">
      <c r="A188" s="28" t="s">
        <v>774</v>
      </c>
      <c r="B188" s="28" t="s">
        <v>806</v>
      </c>
      <c r="C188" s="28" t="s">
        <v>810</v>
      </c>
      <c r="D188" s="28" t="s">
        <v>797</v>
      </c>
      <c r="E188" s="28" t="s">
        <v>811</v>
      </c>
      <c r="F188" s="28" t="s">
        <v>799</v>
      </c>
      <c r="G188" s="28" t="s">
        <v>812</v>
      </c>
      <c r="H188" s="28" t="s">
        <v>813</v>
      </c>
      <c r="I188" s="28" t="s">
        <v>805</v>
      </c>
      <c r="J188" s="28" t="s">
        <v>783</v>
      </c>
      <c r="K188" s="28" t="s">
        <v>789</v>
      </c>
      <c r="L188" s="28" t="s">
        <v>790</v>
      </c>
      <c r="M188" s="29" t="s">
        <v>154</v>
      </c>
      <c r="N188" s="30">
        <f>+VLOOKUP(M188,[1]Riesgos!$A$2:$B$7,2,0)</f>
        <v>0.8</v>
      </c>
      <c r="O188" s="29" t="s">
        <v>155</v>
      </c>
      <c r="P188" s="30">
        <f>+VLOOKUP(O188,[1]Riesgos!$C$2:$D$7,2,0)</f>
        <v>0.8</v>
      </c>
      <c r="Q188" s="30">
        <f t="shared" si="5"/>
        <v>0.64000000000000012</v>
      </c>
      <c r="R188" s="31" t="str">
        <f>+IF(N188=1,[1]Riesgos!$F$6,IF(AND(N188=1,P188=1),[1]Riesgos!$F$5,IF(Q188&lt;=[1]Riesgos!$D$17,[1]Riesgos!$F$3,IF(Q188&lt;=[1]Riesgos!$E$15,[1]Riesgos!$F$4,[1]Riesgos!$F$5))))</f>
        <v xml:space="preserve">Alto </v>
      </c>
      <c r="S188" s="32"/>
      <c r="T188" s="19" t="s">
        <v>169</v>
      </c>
      <c r="U188" s="19" t="s">
        <v>170</v>
      </c>
      <c r="V188" s="19">
        <v>1</v>
      </c>
      <c r="W188" s="17" t="s">
        <v>155</v>
      </c>
      <c r="X188" s="17">
        <f>+VLOOKUP(W188,[1]Riesgos!$H$2:$I$7,2,0)</f>
        <v>4</v>
      </c>
      <c r="Y188" s="16" t="str">
        <f>+IF(AND(Q188&gt;[1]Riesgos!$M$1,X188&gt;[1]Riesgos!$O$1),[1]Riesgos!$K$3,(IF(AND(Q188&lt;[1]Riesgos!$M$1,X188&gt;[1]Riesgos!$O$1),[1]Riesgos!$K$4,IF(AND(Q188&gt;[1]Riesgos!$M$1,X188&lt;[1]Riesgos!$O$1),[1]Riesgos!$K$5,IF(AND(Q188&lt;[1]Riesgos!$M$1,X188&lt;[1]Riesgos!$O$1),[1]Riesgos!$K$6,0)))))</f>
        <v>4. Estructuración</v>
      </c>
    </row>
    <row r="189" spans="1:25" s="33" customFormat="1" ht="63.75" hidden="1" x14ac:dyDescent="0.2">
      <c r="A189" s="28" t="s">
        <v>774</v>
      </c>
      <c r="B189" s="28" t="s">
        <v>806</v>
      </c>
      <c r="C189" s="28" t="s">
        <v>814</v>
      </c>
      <c r="D189" s="28" t="s">
        <v>797</v>
      </c>
      <c r="E189" s="28" t="s">
        <v>798</v>
      </c>
      <c r="F189" s="28" t="s">
        <v>799</v>
      </c>
      <c r="G189" s="28" t="s">
        <v>815</v>
      </c>
      <c r="H189" s="28" t="s">
        <v>813</v>
      </c>
      <c r="I189" s="28" t="s">
        <v>805</v>
      </c>
      <c r="J189" s="28" t="s">
        <v>783</v>
      </c>
      <c r="K189" s="28" t="s">
        <v>789</v>
      </c>
      <c r="L189" s="28" t="s">
        <v>790</v>
      </c>
      <c r="M189" s="29" t="s">
        <v>154</v>
      </c>
      <c r="N189" s="30">
        <f>+VLOOKUP(M189,[1]Riesgos!$A$2:$B$7,2,0)</f>
        <v>0.8</v>
      </c>
      <c r="O189" s="29" t="s">
        <v>155</v>
      </c>
      <c r="P189" s="30">
        <f>+VLOOKUP(O189,[1]Riesgos!$C$2:$D$7,2,0)</f>
        <v>0.8</v>
      </c>
      <c r="Q189" s="30">
        <f t="shared" si="5"/>
        <v>0.64000000000000012</v>
      </c>
      <c r="R189" s="31" t="str">
        <f>+IF(N189=1,[1]Riesgos!$F$6,IF(AND(N189=1,P189=1),[1]Riesgos!$F$5,IF(Q189&lt;=[1]Riesgos!$D$17,[1]Riesgos!$F$3,IF(Q189&lt;=[1]Riesgos!$E$15,[1]Riesgos!$F$4,[1]Riesgos!$F$5))))</f>
        <v xml:space="preserve">Alto </v>
      </c>
      <c r="S189" s="32"/>
      <c r="T189" s="19" t="s">
        <v>169</v>
      </c>
      <c r="U189" s="19" t="s">
        <v>170</v>
      </c>
      <c r="V189" s="19">
        <v>1</v>
      </c>
      <c r="W189" s="17" t="s">
        <v>155</v>
      </c>
      <c r="X189" s="17">
        <f>+VLOOKUP(W189,[1]Riesgos!$H$2:$I$7,2,0)</f>
        <v>4</v>
      </c>
      <c r="Y189" s="16" t="str">
        <f>+IF(AND(Q189&gt;[1]Riesgos!$M$1,X189&gt;[1]Riesgos!$O$1),[1]Riesgos!$K$3,(IF(AND(Q189&lt;[1]Riesgos!$M$1,X189&gt;[1]Riesgos!$O$1),[1]Riesgos!$K$4,IF(AND(Q189&gt;[1]Riesgos!$M$1,X189&lt;[1]Riesgos!$O$1),[1]Riesgos!$K$5,IF(AND(Q189&lt;[1]Riesgos!$M$1,X189&lt;[1]Riesgos!$O$1),[1]Riesgos!$K$6,0)))))</f>
        <v>4. Estructuración</v>
      </c>
    </row>
    <row r="190" spans="1:25" s="33" customFormat="1" ht="63.75" hidden="1" x14ac:dyDescent="0.2">
      <c r="A190" s="28" t="s">
        <v>774</v>
      </c>
      <c r="B190" s="28" t="s">
        <v>806</v>
      </c>
      <c r="C190" s="28" t="s">
        <v>816</v>
      </c>
      <c r="D190" s="28" t="s">
        <v>797</v>
      </c>
      <c r="E190" s="28" t="s">
        <v>798</v>
      </c>
      <c r="F190" s="28" t="s">
        <v>779</v>
      </c>
      <c r="G190" s="28" t="s">
        <v>817</v>
      </c>
      <c r="H190" s="28" t="s">
        <v>813</v>
      </c>
      <c r="I190" s="28" t="s">
        <v>782</v>
      </c>
      <c r="J190" s="28" t="s">
        <v>783</v>
      </c>
      <c r="K190" s="28" t="s">
        <v>789</v>
      </c>
      <c r="L190" s="28" t="s">
        <v>790</v>
      </c>
      <c r="M190" s="29" t="s">
        <v>154</v>
      </c>
      <c r="N190" s="30">
        <f>+VLOOKUP(M190,[1]Riesgos!$A$2:$B$7,2,0)</f>
        <v>0.8</v>
      </c>
      <c r="O190" s="29" t="s">
        <v>155</v>
      </c>
      <c r="P190" s="30">
        <f>+VLOOKUP(O190,[1]Riesgos!$C$2:$D$7,2,0)</f>
        <v>0.8</v>
      </c>
      <c r="Q190" s="30">
        <f t="shared" si="5"/>
        <v>0.64000000000000012</v>
      </c>
      <c r="R190" s="31" t="str">
        <f>+IF(N190=1,[1]Riesgos!$F$6,IF(AND(N190=1,P190=1),[1]Riesgos!$F$5,IF(Q190&lt;=[1]Riesgos!$D$17,[1]Riesgos!$F$3,IF(Q190&lt;=[1]Riesgos!$E$15,[1]Riesgos!$F$4,[1]Riesgos!$F$5))))</f>
        <v xml:space="preserve">Alto </v>
      </c>
      <c r="S190" s="32"/>
      <c r="T190" s="19" t="s">
        <v>169</v>
      </c>
      <c r="U190" s="19" t="s">
        <v>170</v>
      </c>
      <c r="V190" s="19">
        <v>1</v>
      </c>
      <c r="W190" s="17" t="s">
        <v>168</v>
      </c>
      <c r="X190" s="17">
        <f>+VLOOKUP(W190,[1]Riesgos!$H$2:$I$7,2,0)</f>
        <v>3</v>
      </c>
      <c r="Y190" s="16" t="str">
        <f>+IF(AND(Q190&gt;[1]Riesgos!$M$1,X190&gt;[1]Riesgos!$O$1),[1]Riesgos!$K$3,(IF(AND(Q190&lt;[1]Riesgos!$M$1,X190&gt;[1]Riesgos!$O$1),[1]Riesgos!$K$4,IF(AND(Q190&gt;[1]Riesgos!$M$1,X190&lt;[1]Riesgos!$O$1),[1]Riesgos!$K$5,IF(AND(Q190&lt;[1]Riesgos!$M$1,X190&lt;[1]Riesgos!$O$1),[1]Riesgos!$K$6,0)))))</f>
        <v>4. Estructuración</v>
      </c>
    </row>
    <row r="191" spans="1:25" s="33" customFormat="1" ht="63.75" hidden="1" x14ac:dyDescent="0.2">
      <c r="A191" s="28" t="s">
        <v>774</v>
      </c>
      <c r="B191" s="28" t="s">
        <v>806</v>
      </c>
      <c r="C191" s="28" t="s">
        <v>818</v>
      </c>
      <c r="D191" s="28" t="s">
        <v>797</v>
      </c>
      <c r="E191" s="28" t="s">
        <v>811</v>
      </c>
      <c r="F191" s="28" t="s">
        <v>799</v>
      </c>
      <c r="G191" s="28" t="s">
        <v>819</v>
      </c>
      <c r="H191" s="28" t="s">
        <v>813</v>
      </c>
      <c r="I191" s="28" t="s">
        <v>782</v>
      </c>
      <c r="J191" s="28" t="s">
        <v>783</v>
      </c>
      <c r="K191" s="28" t="s">
        <v>789</v>
      </c>
      <c r="L191" s="28" t="s">
        <v>790</v>
      </c>
      <c r="M191" s="29" t="s">
        <v>154</v>
      </c>
      <c r="N191" s="30">
        <f>+VLOOKUP(M191,[1]Riesgos!$A$2:$B$7,2,0)</f>
        <v>0.8</v>
      </c>
      <c r="O191" s="29" t="s">
        <v>155</v>
      </c>
      <c r="P191" s="30">
        <f>+VLOOKUP(O191,[1]Riesgos!$C$2:$D$7,2,0)</f>
        <v>0.8</v>
      </c>
      <c r="Q191" s="30">
        <f t="shared" si="5"/>
        <v>0.64000000000000012</v>
      </c>
      <c r="R191" s="31" t="str">
        <f>+IF(N191=1,[1]Riesgos!$F$6,IF(AND(N191=1,P191=1),[1]Riesgos!$F$5,IF(Q191&lt;=[1]Riesgos!$D$17,[1]Riesgos!$F$3,IF(Q191&lt;=[1]Riesgos!$E$15,[1]Riesgos!$F$4,[1]Riesgos!$F$5))))</f>
        <v xml:space="preserve">Alto </v>
      </c>
      <c r="S191" s="32"/>
      <c r="T191" s="19" t="s">
        <v>169</v>
      </c>
      <c r="U191" s="19" t="s">
        <v>170</v>
      </c>
      <c r="V191" s="19">
        <v>1</v>
      </c>
      <c r="W191" s="17" t="s">
        <v>168</v>
      </c>
      <c r="X191" s="17">
        <f>+VLOOKUP(W191,[1]Riesgos!$H$2:$I$7,2,0)</f>
        <v>3</v>
      </c>
      <c r="Y191" s="16" t="str">
        <f>+IF(AND(Q191&gt;[1]Riesgos!$M$1,X191&gt;[1]Riesgos!$O$1),[1]Riesgos!$K$3,(IF(AND(Q191&lt;[1]Riesgos!$M$1,X191&gt;[1]Riesgos!$O$1),[1]Riesgos!$K$4,IF(AND(Q191&gt;[1]Riesgos!$M$1,X191&lt;[1]Riesgos!$O$1),[1]Riesgos!$K$5,IF(AND(Q191&lt;[1]Riesgos!$M$1,X191&lt;[1]Riesgos!$O$1),[1]Riesgos!$K$6,0)))))</f>
        <v>4. Estructuración</v>
      </c>
    </row>
    <row r="192" spans="1:25" s="33" customFormat="1" ht="63.75" hidden="1" x14ac:dyDescent="0.2">
      <c r="A192" s="28" t="s">
        <v>774</v>
      </c>
      <c r="B192" s="28" t="s">
        <v>806</v>
      </c>
      <c r="C192" s="28" t="s">
        <v>820</v>
      </c>
      <c r="D192" s="28" t="s">
        <v>797</v>
      </c>
      <c r="E192" s="28" t="s">
        <v>798</v>
      </c>
      <c r="F192" s="28" t="s">
        <v>779</v>
      </c>
      <c r="G192" s="28" t="s">
        <v>821</v>
      </c>
      <c r="H192" s="28" t="s">
        <v>822</v>
      </c>
      <c r="I192" s="28" t="s">
        <v>782</v>
      </c>
      <c r="J192" s="28" t="s">
        <v>783</v>
      </c>
      <c r="K192" s="28" t="s">
        <v>789</v>
      </c>
      <c r="L192" s="28" t="s">
        <v>790</v>
      </c>
      <c r="M192" s="29" t="s">
        <v>154</v>
      </c>
      <c r="N192" s="30">
        <f>+VLOOKUP(M192,[1]Riesgos!$A$2:$B$7,2,0)</f>
        <v>0.8</v>
      </c>
      <c r="O192" s="29" t="s">
        <v>155</v>
      </c>
      <c r="P192" s="30">
        <f>+VLOOKUP(O192,[1]Riesgos!$C$2:$D$7,2,0)</f>
        <v>0.8</v>
      </c>
      <c r="Q192" s="30">
        <f t="shared" si="5"/>
        <v>0.64000000000000012</v>
      </c>
      <c r="R192" s="31" t="str">
        <f>+IF(N192=1,[1]Riesgos!$F$6,IF(AND(N192=1,P192=1),[1]Riesgos!$F$5,IF(Q192&lt;=[1]Riesgos!$D$17,[1]Riesgos!$F$3,IF(Q192&lt;=[1]Riesgos!$E$15,[1]Riesgos!$F$4,[1]Riesgos!$F$5))))</f>
        <v xml:space="preserve">Alto </v>
      </c>
      <c r="S192" s="32"/>
      <c r="T192" s="19" t="s">
        <v>169</v>
      </c>
      <c r="U192" s="19" t="s">
        <v>170</v>
      </c>
      <c r="V192" s="19">
        <v>1</v>
      </c>
      <c r="W192" s="17" t="s">
        <v>168</v>
      </c>
      <c r="X192" s="17">
        <f>+VLOOKUP(W192,[1]Riesgos!$H$2:$I$7,2,0)</f>
        <v>3</v>
      </c>
      <c r="Y192" s="16" t="str">
        <f>+IF(AND(Q192&gt;[1]Riesgos!$M$1,X192&gt;[1]Riesgos!$O$1),[1]Riesgos!$K$3,(IF(AND(Q192&lt;[1]Riesgos!$M$1,X192&gt;[1]Riesgos!$O$1),[1]Riesgos!$K$4,IF(AND(Q192&gt;[1]Riesgos!$M$1,X192&lt;[1]Riesgos!$O$1),[1]Riesgos!$K$5,IF(AND(Q192&lt;[1]Riesgos!$M$1,X192&lt;[1]Riesgos!$O$1),[1]Riesgos!$K$6,0)))))</f>
        <v>4. Estructuración</v>
      </c>
    </row>
    <row r="193" spans="1:25" s="33" customFormat="1" ht="63.75" hidden="1" x14ac:dyDescent="0.2">
      <c r="A193" s="28" t="s">
        <v>774</v>
      </c>
      <c r="B193" s="28" t="s">
        <v>806</v>
      </c>
      <c r="C193" s="28" t="s">
        <v>823</v>
      </c>
      <c r="D193" s="28" t="s">
        <v>797</v>
      </c>
      <c r="E193" s="28" t="s">
        <v>811</v>
      </c>
      <c r="F193" s="28" t="s">
        <v>799</v>
      </c>
      <c r="G193" s="28" t="s">
        <v>824</v>
      </c>
      <c r="H193" s="28" t="s">
        <v>825</v>
      </c>
      <c r="I193" s="28" t="s">
        <v>805</v>
      </c>
      <c r="J193" s="28" t="s">
        <v>783</v>
      </c>
      <c r="K193" s="28" t="s">
        <v>789</v>
      </c>
      <c r="L193" s="28" t="s">
        <v>790</v>
      </c>
      <c r="M193" s="29" t="s">
        <v>154</v>
      </c>
      <c r="N193" s="30">
        <f>+VLOOKUP(M193,[1]Riesgos!$A$2:$B$7,2,0)</f>
        <v>0.8</v>
      </c>
      <c r="O193" s="29" t="s">
        <v>155</v>
      </c>
      <c r="P193" s="30">
        <f>+VLOOKUP(O193,[1]Riesgos!$C$2:$D$7,2,0)</f>
        <v>0.8</v>
      </c>
      <c r="Q193" s="30">
        <f t="shared" si="5"/>
        <v>0.64000000000000012</v>
      </c>
      <c r="R193" s="31" t="str">
        <f>+IF(N193=1,[1]Riesgos!$F$6,IF(AND(N193=1,P193=1),[1]Riesgos!$F$5,IF(Q193&lt;=[1]Riesgos!$D$17,[1]Riesgos!$F$3,IF(Q193&lt;=[1]Riesgos!$E$15,[1]Riesgos!$F$4,[1]Riesgos!$F$5))))</f>
        <v xml:space="preserve">Alto </v>
      </c>
      <c r="S193" s="32"/>
      <c r="T193" s="19" t="s">
        <v>169</v>
      </c>
      <c r="U193" s="19" t="s">
        <v>170</v>
      </c>
      <c r="V193" s="19">
        <v>1</v>
      </c>
      <c r="W193" s="17" t="s">
        <v>155</v>
      </c>
      <c r="X193" s="17">
        <f>+VLOOKUP(W193,[1]Riesgos!$H$2:$I$7,2,0)</f>
        <v>4</v>
      </c>
      <c r="Y193" s="16" t="str">
        <f>+IF(AND(Q193&gt;[1]Riesgos!$M$1,X193&gt;[1]Riesgos!$O$1),[1]Riesgos!$K$3,(IF(AND(Q193&lt;[1]Riesgos!$M$1,X193&gt;[1]Riesgos!$O$1),[1]Riesgos!$K$4,IF(AND(Q193&gt;[1]Riesgos!$M$1,X193&lt;[1]Riesgos!$O$1),[1]Riesgos!$K$5,IF(AND(Q193&lt;[1]Riesgos!$M$1,X193&lt;[1]Riesgos!$O$1),[1]Riesgos!$K$6,0)))))</f>
        <v>4. Estructuración</v>
      </c>
    </row>
    <row r="194" spans="1:25" s="33" customFormat="1" ht="51" hidden="1" x14ac:dyDescent="0.2">
      <c r="A194" s="28" t="s">
        <v>774</v>
      </c>
      <c r="B194" s="28" t="s">
        <v>775</v>
      </c>
      <c r="C194" s="28" t="s">
        <v>826</v>
      </c>
      <c r="D194" s="28" t="s">
        <v>827</v>
      </c>
      <c r="E194" s="28" t="s">
        <v>778</v>
      </c>
      <c r="F194" s="28" t="s">
        <v>779</v>
      </c>
      <c r="G194" s="28" t="s">
        <v>828</v>
      </c>
      <c r="H194" s="28" t="s">
        <v>829</v>
      </c>
      <c r="I194" s="28" t="s">
        <v>805</v>
      </c>
      <c r="J194" s="28" t="s">
        <v>783</v>
      </c>
      <c r="K194" s="28" t="s">
        <v>784</v>
      </c>
      <c r="L194" s="28" t="s">
        <v>785</v>
      </c>
      <c r="M194" s="29" t="s">
        <v>154</v>
      </c>
      <c r="N194" s="30">
        <f>+VLOOKUP(M194,[1]Riesgos!$A$2:$B$7,2,0)</f>
        <v>0.8</v>
      </c>
      <c r="O194" s="29" t="s">
        <v>155</v>
      </c>
      <c r="P194" s="30">
        <f>+VLOOKUP(O194,[1]Riesgos!$C$2:$D$7,2,0)</f>
        <v>0.8</v>
      </c>
      <c r="Q194" s="30">
        <f t="shared" si="5"/>
        <v>0.64000000000000012</v>
      </c>
      <c r="R194" s="31" t="str">
        <f>+IF(N194=1,[1]Riesgos!$F$6,IF(AND(N194=1,P194=1),[1]Riesgos!$F$5,IF(Q194&lt;=[1]Riesgos!$D$17,[1]Riesgos!$F$3,IF(Q194&lt;=[1]Riesgos!$E$15,[1]Riesgos!$F$4,[1]Riesgos!$F$5))))</f>
        <v xml:space="preserve">Alto </v>
      </c>
      <c r="S194" s="32"/>
      <c r="T194" s="19" t="s">
        <v>169</v>
      </c>
      <c r="U194" s="19" t="s">
        <v>170</v>
      </c>
      <c r="V194" s="19">
        <v>1</v>
      </c>
      <c r="W194" s="17" t="s">
        <v>155</v>
      </c>
      <c r="X194" s="17">
        <f>+VLOOKUP(W194,[1]Riesgos!$H$2:$I$7,2,0)</f>
        <v>4</v>
      </c>
      <c r="Y194" s="16" t="str">
        <f>+IF(AND(Q194&gt;[1]Riesgos!$M$1,X194&gt;[1]Riesgos!$O$1),[1]Riesgos!$K$3,(IF(AND(Q194&lt;[1]Riesgos!$M$1,X194&gt;[1]Riesgos!$O$1),[1]Riesgos!$K$4,IF(AND(Q194&gt;[1]Riesgos!$M$1,X194&lt;[1]Riesgos!$O$1),[1]Riesgos!$K$5,IF(AND(Q194&lt;[1]Riesgos!$M$1,X194&lt;[1]Riesgos!$O$1),[1]Riesgos!$K$6,0)))))</f>
        <v>4. Estructuración</v>
      </c>
    </row>
    <row r="195" spans="1:25" s="33" customFormat="1" ht="51" hidden="1" x14ac:dyDescent="0.2">
      <c r="A195" s="28" t="s">
        <v>774</v>
      </c>
      <c r="B195" s="28" t="s">
        <v>775</v>
      </c>
      <c r="C195" s="28" t="s">
        <v>830</v>
      </c>
      <c r="D195" s="28" t="s">
        <v>827</v>
      </c>
      <c r="E195" s="28" t="s">
        <v>778</v>
      </c>
      <c r="F195" s="28" t="s">
        <v>779</v>
      </c>
      <c r="G195" s="28" t="s">
        <v>831</v>
      </c>
      <c r="H195" s="28" t="s">
        <v>829</v>
      </c>
      <c r="I195" s="28" t="s">
        <v>805</v>
      </c>
      <c r="J195" s="28" t="s">
        <v>783</v>
      </c>
      <c r="K195" s="28" t="s">
        <v>784</v>
      </c>
      <c r="L195" s="28" t="s">
        <v>785</v>
      </c>
      <c r="M195" s="29" t="s">
        <v>154</v>
      </c>
      <c r="N195" s="30">
        <f>+VLOOKUP(M195,[1]Riesgos!$A$2:$B$7,2,0)</f>
        <v>0.8</v>
      </c>
      <c r="O195" s="29" t="s">
        <v>155</v>
      </c>
      <c r="P195" s="30">
        <f>+VLOOKUP(O195,[1]Riesgos!$C$2:$D$7,2,0)</f>
        <v>0.8</v>
      </c>
      <c r="Q195" s="30">
        <f t="shared" si="5"/>
        <v>0.64000000000000012</v>
      </c>
      <c r="R195" s="31" t="str">
        <f>+IF(N195=1,[1]Riesgos!$F$6,IF(AND(N195=1,P195=1),[1]Riesgos!$F$5,IF(Q195&lt;=[1]Riesgos!$D$17,[1]Riesgos!$F$3,IF(Q195&lt;=[1]Riesgos!$E$15,[1]Riesgos!$F$4,[1]Riesgos!$F$5))))</f>
        <v xml:space="preserve">Alto </v>
      </c>
      <c r="S195" s="32"/>
      <c r="T195" s="19" t="s">
        <v>169</v>
      </c>
      <c r="U195" s="19" t="s">
        <v>170</v>
      </c>
      <c r="V195" s="19">
        <v>1</v>
      </c>
      <c r="W195" s="17" t="s">
        <v>155</v>
      </c>
      <c r="X195" s="17">
        <f>+VLOOKUP(W195,[1]Riesgos!$H$2:$I$7,2,0)</f>
        <v>4</v>
      </c>
      <c r="Y195" s="16" t="str">
        <f>+IF(AND(Q195&gt;[1]Riesgos!$M$1,X195&gt;[1]Riesgos!$O$1),[1]Riesgos!$K$3,(IF(AND(Q195&lt;[1]Riesgos!$M$1,X195&gt;[1]Riesgos!$O$1),[1]Riesgos!$K$4,IF(AND(Q195&gt;[1]Riesgos!$M$1,X195&lt;[1]Riesgos!$O$1),[1]Riesgos!$K$5,IF(AND(Q195&lt;[1]Riesgos!$M$1,X195&lt;[1]Riesgos!$O$1),[1]Riesgos!$K$6,0)))))</f>
        <v>4. Estructuración</v>
      </c>
    </row>
    <row r="196" spans="1:25" s="33" customFormat="1" ht="76.5" hidden="1" x14ac:dyDescent="0.2">
      <c r="A196" s="28" t="s">
        <v>774</v>
      </c>
      <c r="B196" s="28" t="s">
        <v>775</v>
      </c>
      <c r="C196" s="28" t="s">
        <v>832</v>
      </c>
      <c r="D196" s="28" t="s">
        <v>827</v>
      </c>
      <c r="E196" s="28" t="s">
        <v>778</v>
      </c>
      <c r="F196" s="28" t="s">
        <v>779</v>
      </c>
      <c r="G196" s="28" t="s">
        <v>831</v>
      </c>
      <c r="H196" s="28" t="s">
        <v>833</v>
      </c>
      <c r="I196" s="28" t="s">
        <v>150</v>
      </c>
      <c r="J196" s="28" t="s">
        <v>783</v>
      </c>
      <c r="K196" s="28" t="s">
        <v>784</v>
      </c>
      <c r="L196" s="28" t="s">
        <v>785</v>
      </c>
      <c r="M196" s="29" t="s">
        <v>154</v>
      </c>
      <c r="N196" s="30">
        <f>+VLOOKUP(M196,[1]Riesgos!$A$2:$B$7,2,0)</f>
        <v>0.8</v>
      </c>
      <c r="O196" s="29" t="s">
        <v>155</v>
      </c>
      <c r="P196" s="30">
        <f>+VLOOKUP(O196,[1]Riesgos!$C$2:$D$7,2,0)</f>
        <v>0.8</v>
      </c>
      <c r="Q196" s="30">
        <f t="shared" si="5"/>
        <v>0.64000000000000012</v>
      </c>
      <c r="R196" s="31" t="str">
        <f>+IF(N196=1,[1]Riesgos!$F$6,IF(AND(N196=1,P196=1),[1]Riesgos!$F$5,IF(Q196&lt;=[1]Riesgos!$D$17,[1]Riesgos!$F$3,IF(Q196&lt;=[1]Riesgos!$E$15,[1]Riesgos!$F$4,[1]Riesgos!$F$5))))</f>
        <v xml:space="preserve">Alto </v>
      </c>
      <c r="S196" s="32"/>
      <c r="T196" s="19" t="s">
        <v>169</v>
      </c>
      <c r="U196" s="19" t="s">
        <v>170</v>
      </c>
      <c r="V196" s="19">
        <v>1</v>
      </c>
      <c r="W196" s="17" t="s">
        <v>168</v>
      </c>
      <c r="X196" s="17">
        <f>+VLOOKUP(W196,[1]Riesgos!$H$2:$I$7,2,0)</f>
        <v>3</v>
      </c>
      <c r="Y196" s="16" t="str">
        <f>+IF(AND(Q196&gt;[1]Riesgos!$M$1,X196&gt;[1]Riesgos!$O$1),[1]Riesgos!$K$3,(IF(AND(Q196&lt;[1]Riesgos!$M$1,X196&gt;[1]Riesgos!$O$1),[1]Riesgos!$K$4,IF(AND(Q196&gt;[1]Riesgos!$M$1,X196&lt;[1]Riesgos!$O$1),[1]Riesgos!$K$5,IF(AND(Q196&lt;[1]Riesgos!$M$1,X196&lt;[1]Riesgos!$O$1),[1]Riesgos!$K$6,0)))))</f>
        <v>4. Estructuración</v>
      </c>
    </row>
    <row r="197" spans="1:25" s="33" customFormat="1" ht="76.5" hidden="1" x14ac:dyDescent="0.2">
      <c r="A197" s="28" t="s">
        <v>774</v>
      </c>
      <c r="B197" s="28" t="s">
        <v>775</v>
      </c>
      <c r="C197" s="28" t="s">
        <v>834</v>
      </c>
      <c r="D197" s="28" t="s">
        <v>827</v>
      </c>
      <c r="E197" s="28" t="s">
        <v>778</v>
      </c>
      <c r="F197" s="28" t="s">
        <v>779</v>
      </c>
      <c r="G197" s="28" t="s">
        <v>831</v>
      </c>
      <c r="H197" s="28" t="s">
        <v>835</v>
      </c>
      <c r="I197" s="28" t="s">
        <v>150</v>
      </c>
      <c r="J197" s="28" t="s">
        <v>783</v>
      </c>
      <c r="K197" s="28" t="s">
        <v>784</v>
      </c>
      <c r="L197" s="28" t="s">
        <v>785</v>
      </c>
      <c r="M197" s="29" t="s">
        <v>154</v>
      </c>
      <c r="N197" s="30">
        <f>+VLOOKUP(M197,[1]Riesgos!$A$2:$B$7,2,0)</f>
        <v>0.8</v>
      </c>
      <c r="O197" s="29" t="s">
        <v>155</v>
      </c>
      <c r="P197" s="30">
        <f>+VLOOKUP(O197,[1]Riesgos!$C$2:$D$7,2,0)</f>
        <v>0.8</v>
      </c>
      <c r="Q197" s="30">
        <f t="shared" si="5"/>
        <v>0.64000000000000012</v>
      </c>
      <c r="R197" s="31" t="str">
        <f>+IF(N197=1,[1]Riesgos!$F$6,IF(AND(N197=1,P197=1),[1]Riesgos!$F$5,IF(Q197&lt;=[1]Riesgos!$D$17,[1]Riesgos!$F$3,IF(Q197&lt;=[1]Riesgos!$E$15,[1]Riesgos!$F$4,[1]Riesgos!$F$5))))</f>
        <v xml:space="preserve">Alto </v>
      </c>
      <c r="S197" s="32"/>
      <c r="T197" s="19" t="s">
        <v>169</v>
      </c>
      <c r="U197" s="19" t="s">
        <v>170</v>
      </c>
      <c r="V197" s="19">
        <v>1</v>
      </c>
      <c r="W197" s="17" t="s">
        <v>168</v>
      </c>
      <c r="X197" s="17">
        <f>+VLOOKUP(W197,[1]Riesgos!$H$2:$I$7,2,0)</f>
        <v>3</v>
      </c>
      <c r="Y197" s="16" t="str">
        <f>+IF(AND(Q197&gt;[1]Riesgos!$M$1,X197&gt;[1]Riesgos!$O$1),[1]Riesgos!$K$3,(IF(AND(Q197&lt;[1]Riesgos!$M$1,X197&gt;[1]Riesgos!$O$1),[1]Riesgos!$K$4,IF(AND(Q197&gt;[1]Riesgos!$M$1,X197&lt;[1]Riesgos!$O$1),[1]Riesgos!$K$5,IF(AND(Q197&lt;[1]Riesgos!$M$1,X197&lt;[1]Riesgos!$O$1),[1]Riesgos!$K$6,0)))))</f>
        <v>4. Estructuración</v>
      </c>
    </row>
    <row r="198" spans="1:25" s="33" customFormat="1" ht="76.5" hidden="1" x14ac:dyDescent="0.2">
      <c r="A198" s="28" t="s">
        <v>774</v>
      </c>
      <c r="B198" s="28" t="s">
        <v>775</v>
      </c>
      <c r="C198" s="28" t="s">
        <v>836</v>
      </c>
      <c r="D198" s="28" t="s">
        <v>827</v>
      </c>
      <c r="E198" s="28" t="s">
        <v>778</v>
      </c>
      <c r="F198" s="28" t="s">
        <v>779</v>
      </c>
      <c r="G198" s="28" t="s">
        <v>831</v>
      </c>
      <c r="H198" s="28" t="s">
        <v>835</v>
      </c>
      <c r="I198" s="28" t="s">
        <v>150</v>
      </c>
      <c r="J198" s="28" t="s">
        <v>783</v>
      </c>
      <c r="K198" s="28" t="s">
        <v>784</v>
      </c>
      <c r="L198" s="28" t="s">
        <v>785</v>
      </c>
      <c r="M198" s="29" t="s">
        <v>154</v>
      </c>
      <c r="N198" s="30">
        <f>+VLOOKUP(M198,[1]Riesgos!$A$2:$B$7,2,0)</f>
        <v>0.8</v>
      </c>
      <c r="O198" s="29" t="s">
        <v>155</v>
      </c>
      <c r="P198" s="30">
        <f>+VLOOKUP(O198,[1]Riesgos!$C$2:$D$7,2,0)</f>
        <v>0.8</v>
      </c>
      <c r="Q198" s="30">
        <f t="shared" si="5"/>
        <v>0.64000000000000012</v>
      </c>
      <c r="R198" s="31" t="str">
        <f>+IF(N198=1,[1]Riesgos!$F$6,IF(AND(N198=1,P198=1),[1]Riesgos!$F$5,IF(Q198&lt;=[1]Riesgos!$D$17,[1]Riesgos!$F$3,IF(Q198&lt;=[1]Riesgos!$E$15,[1]Riesgos!$F$4,[1]Riesgos!$F$5))))</f>
        <v xml:space="preserve">Alto </v>
      </c>
      <c r="S198" s="32"/>
      <c r="T198" s="19" t="s">
        <v>169</v>
      </c>
      <c r="U198" s="19" t="s">
        <v>170</v>
      </c>
      <c r="V198" s="19">
        <v>1</v>
      </c>
      <c r="W198" s="17" t="s">
        <v>168</v>
      </c>
      <c r="X198" s="17">
        <f>+VLOOKUP(W198,[1]Riesgos!$H$2:$I$7,2,0)</f>
        <v>3</v>
      </c>
      <c r="Y198" s="16" t="str">
        <f>+IF(AND(Q198&gt;[1]Riesgos!$M$1,X198&gt;[1]Riesgos!$O$1),[1]Riesgos!$K$3,(IF(AND(Q198&lt;[1]Riesgos!$M$1,X198&gt;[1]Riesgos!$O$1),[1]Riesgos!$K$4,IF(AND(Q198&gt;[1]Riesgos!$M$1,X198&lt;[1]Riesgos!$O$1),[1]Riesgos!$K$5,IF(AND(Q198&lt;[1]Riesgos!$M$1,X198&lt;[1]Riesgos!$O$1),[1]Riesgos!$K$6,0)))))</f>
        <v>4. Estructuración</v>
      </c>
    </row>
    <row r="199" spans="1:25" s="33" customFormat="1" ht="51" hidden="1" x14ac:dyDescent="0.2">
      <c r="A199" s="28" t="s">
        <v>774</v>
      </c>
      <c r="B199" s="28" t="s">
        <v>775</v>
      </c>
      <c r="C199" s="28" t="s">
        <v>837</v>
      </c>
      <c r="D199" s="28" t="s">
        <v>777</v>
      </c>
      <c r="E199" s="28" t="s">
        <v>778</v>
      </c>
      <c r="F199" s="28" t="s">
        <v>779</v>
      </c>
      <c r="G199" s="28" t="s">
        <v>831</v>
      </c>
      <c r="H199" s="28" t="s">
        <v>838</v>
      </c>
      <c r="I199" s="28" t="s">
        <v>782</v>
      </c>
      <c r="J199" s="28" t="s">
        <v>783</v>
      </c>
      <c r="K199" s="28" t="s">
        <v>784</v>
      </c>
      <c r="L199" s="28" t="s">
        <v>785</v>
      </c>
      <c r="M199" s="29" t="s">
        <v>154</v>
      </c>
      <c r="N199" s="30">
        <f>+VLOOKUP(M199,[1]Riesgos!$A$2:$B$7,2,0)</f>
        <v>0.8</v>
      </c>
      <c r="O199" s="29" t="s">
        <v>155</v>
      </c>
      <c r="P199" s="30">
        <f>+VLOOKUP(O199,[1]Riesgos!$C$2:$D$7,2,0)</f>
        <v>0.8</v>
      </c>
      <c r="Q199" s="30">
        <f t="shared" si="5"/>
        <v>0.64000000000000012</v>
      </c>
      <c r="R199" s="31" t="str">
        <f>+IF(N199=1,[1]Riesgos!$F$6,IF(AND(N199=1,P199=1),[1]Riesgos!$F$5,IF(Q199&lt;=[1]Riesgos!$D$17,[1]Riesgos!$F$3,IF(Q199&lt;=[1]Riesgos!$E$15,[1]Riesgos!$F$4,[1]Riesgos!$F$5))))</f>
        <v xml:space="preserve">Alto </v>
      </c>
      <c r="S199" s="32"/>
      <c r="T199" s="19" t="s">
        <v>169</v>
      </c>
      <c r="U199" s="19" t="s">
        <v>170</v>
      </c>
      <c r="V199" s="19">
        <v>1</v>
      </c>
      <c r="W199" s="17" t="s">
        <v>168</v>
      </c>
      <c r="X199" s="17">
        <f>+VLOOKUP(W199,[1]Riesgos!$H$2:$I$7,2,0)</f>
        <v>3</v>
      </c>
      <c r="Y199" s="16" t="str">
        <f>+IF(AND(Q199&gt;[1]Riesgos!$M$1,X199&gt;[1]Riesgos!$O$1),[1]Riesgos!$K$3,(IF(AND(Q199&lt;[1]Riesgos!$M$1,X199&gt;[1]Riesgos!$O$1),[1]Riesgos!$K$4,IF(AND(Q199&gt;[1]Riesgos!$M$1,X199&lt;[1]Riesgos!$O$1),[1]Riesgos!$K$5,IF(AND(Q199&lt;[1]Riesgos!$M$1,X199&lt;[1]Riesgos!$O$1),[1]Riesgos!$K$6,0)))))</f>
        <v>4. Estructuración</v>
      </c>
    </row>
    <row r="200" spans="1:25" s="33" customFormat="1" ht="76.5" hidden="1" x14ac:dyDescent="0.2">
      <c r="A200" s="28" t="s">
        <v>774</v>
      </c>
      <c r="B200" s="28" t="s">
        <v>775</v>
      </c>
      <c r="C200" s="28" t="s">
        <v>837</v>
      </c>
      <c r="D200" s="28" t="s">
        <v>827</v>
      </c>
      <c r="E200" s="28" t="s">
        <v>778</v>
      </c>
      <c r="F200" s="28" t="s">
        <v>779</v>
      </c>
      <c r="G200" s="28" t="s">
        <v>831</v>
      </c>
      <c r="H200" s="28" t="s">
        <v>839</v>
      </c>
      <c r="I200" s="28" t="s">
        <v>150</v>
      </c>
      <c r="J200" s="28" t="s">
        <v>783</v>
      </c>
      <c r="K200" s="28" t="s">
        <v>784</v>
      </c>
      <c r="L200" s="28" t="s">
        <v>785</v>
      </c>
      <c r="M200" s="29" t="s">
        <v>154</v>
      </c>
      <c r="N200" s="30">
        <f>+VLOOKUP(M200,[1]Riesgos!$A$2:$B$7,2,0)</f>
        <v>0.8</v>
      </c>
      <c r="O200" s="29" t="s">
        <v>155</v>
      </c>
      <c r="P200" s="30">
        <f>+VLOOKUP(O200,[1]Riesgos!$C$2:$D$7,2,0)</f>
        <v>0.8</v>
      </c>
      <c r="Q200" s="30">
        <f t="shared" si="5"/>
        <v>0.64000000000000012</v>
      </c>
      <c r="R200" s="31" t="str">
        <f>+IF(N200=1,[1]Riesgos!$F$6,IF(AND(N200=1,P200=1),[1]Riesgos!$F$5,IF(Q200&lt;=[1]Riesgos!$D$17,[1]Riesgos!$F$3,IF(Q200&lt;=[1]Riesgos!$E$15,[1]Riesgos!$F$4,[1]Riesgos!$F$5))))</f>
        <v xml:space="preserve">Alto </v>
      </c>
      <c r="S200" s="32"/>
      <c r="T200" s="19" t="s">
        <v>169</v>
      </c>
      <c r="U200" s="19" t="s">
        <v>170</v>
      </c>
      <c r="V200" s="19">
        <v>1</v>
      </c>
      <c r="W200" s="17" t="s">
        <v>168</v>
      </c>
      <c r="X200" s="17">
        <f>+VLOOKUP(W200,[1]Riesgos!$H$2:$I$7,2,0)</f>
        <v>3</v>
      </c>
      <c r="Y200" s="16" t="str">
        <f>+IF(AND(Q200&gt;[1]Riesgos!$M$1,X200&gt;[1]Riesgos!$O$1),[1]Riesgos!$K$3,(IF(AND(Q200&lt;[1]Riesgos!$M$1,X200&gt;[1]Riesgos!$O$1),[1]Riesgos!$K$4,IF(AND(Q200&gt;[1]Riesgos!$M$1,X200&lt;[1]Riesgos!$O$1),[1]Riesgos!$K$5,IF(AND(Q200&lt;[1]Riesgos!$M$1,X200&lt;[1]Riesgos!$O$1),[1]Riesgos!$K$6,0)))))</f>
        <v>4. Estructuración</v>
      </c>
    </row>
    <row r="201" spans="1:25" s="33" customFormat="1" ht="51" hidden="1" x14ac:dyDescent="0.2">
      <c r="A201" s="28" t="s">
        <v>774</v>
      </c>
      <c r="B201" s="28" t="s">
        <v>775</v>
      </c>
      <c r="C201" s="28" t="s">
        <v>840</v>
      </c>
      <c r="D201" s="28" t="s">
        <v>777</v>
      </c>
      <c r="E201" s="28" t="s">
        <v>778</v>
      </c>
      <c r="F201" s="28" t="s">
        <v>779</v>
      </c>
      <c r="G201" s="28" t="s">
        <v>841</v>
      </c>
      <c r="H201" s="28" t="s">
        <v>842</v>
      </c>
      <c r="I201" s="28" t="s">
        <v>782</v>
      </c>
      <c r="J201" s="28" t="s">
        <v>783</v>
      </c>
      <c r="K201" s="28" t="s">
        <v>784</v>
      </c>
      <c r="L201" s="28" t="s">
        <v>785</v>
      </c>
      <c r="M201" s="29" t="s">
        <v>154</v>
      </c>
      <c r="N201" s="30">
        <f>+VLOOKUP(M201,[1]Riesgos!$A$2:$B$7,2,0)</f>
        <v>0.8</v>
      </c>
      <c r="O201" s="29" t="s">
        <v>155</v>
      </c>
      <c r="P201" s="30">
        <f>+VLOOKUP(O201,[1]Riesgos!$C$2:$D$7,2,0)</f>
        <v>0.8</v>
      </c>
      <c r="Q201" s="30">
        <f t="shared" si="5"/>
        <v>0.64000000000000012</v>
      </c>
      <c r="R201" s="31" t="str">
        <f>+IF(N201=1,[1]Riesgos!$F$6,IF(AND(N201=1,P201=1),[1]Riesgos!$F$5,IF(Q201&lt;=[1]Riesgos!$D$17,[1]Riesgos!$F$3,IF(Q201&lt;=[1]Riesgos!$E$15,[1]Riesgos!$F$4,[1]Riesgos!$F$5))))</f>
        <v xml:space="preserve">Alto </v>
      </c>
      <c r="S201" s="32"/>
      <c r="T201" s="19" t="s">
        <v>169</v>
      </c>
      <c r="U201" s="19" t="s">
        <v>170</v>
      </c>
      <c r="V201" s="19">
        <v>1</v>
      </c>
      <c r="W201" s="17" t="s">
        <v>168</v>
      </c>
      <c r="X201" s="17">
        <f>+VLOOKUP(W201,[1]Riesgos!$H$2:$I$7,2,0)</f>
        <v>3</v>
      </c>
      <c r="Y201" s="16" t="str">
        <f>+IF(AND(Q201&gt;[1]Riesgos!$M$1,X201&gt;[1]Riesgos!$O$1),[1]Riesgos!$K$3,(IF(AND(Q201&lt;[1]Riesgos!$M$1,X201&gt;[1]Riesgos!$O$1),[1]Riesgos!$K$4,IF(AND(Q201&gt;[1]Riesgos!$M$1,X201&lt;[1]Riesgos!$O$1),[1]Riesgos!$K$5,IF(AND(Q201&lt;[1]Riesgos!$M$1,X201&lt;[1]Riesgos!$O$1),[1]Riesgos!$K$6,0)))))</f>
        <v>4. Estructuración</v>
      </c>
    </row>
    <row r="202" spans="1:25" s="33" customFormat="1" ht="51" hidden="1" x14ac:dyDescent="0.2">
      <c r="A202" s="28" t="s">
        <v>774</v>
      </c>
      <c r="B202" s="28" t="s">
        <v>775</v>
      </c>
      <c r="C202" s="28" t="s">
        <v>843</v>
      </c>
      <c r="D202" s="28" t="s">
        <v>777</v>
      </c>
      <c r="E202" s="28" t="s">
        <v>778</v>
      </c>
      <c r="F202" s="28" t="s">
        <v>779</v>
      </c>
      <c r="G202" s="28" t="s">
        <v>844</v>
      </c>
      <c r="H202" s="28" t="s">
        <v>845</v>
      </c>
      <c r="I202" s="28" t="s">
        <v>782</v>
      </c>
      <c r="J202" s="28" t="s">
        <v>783</v>
      </c>
      <c r="K202" s="28" t="s">
        <v>784</v>
      </c>
      <c r="L202" s="28" t="s">
        <v>785</v>
      </c>
      <c r="M202" s="29" t="s">
        <v>154</v>
      </c>
      <c r="N202" s="30">
        <f>+VLOOKUP(M202,[1]Riesgos!$A$2:$B$7,2,0)</f>
        <v>0.8</v>
      </c>
      <c r="O202" s="29" t="s">
        <v>155</v>
      </c>
      <c r="P202" s="30">
        <f>+VLOOKUP(O202,[1]Riesgos!$C$2:$D$7,2,0)</f>
        <v>0.8</v>
      </c>
      <c r="Q202" s="30">
        <f t="shared" si="5"/>
        <v>0.64000000000000012</v>
      </c>
      <c r="R202" s="31" t="str">
        <f>+IF(N202=1,[1]Riesgos!$F$6,IF(AND(N202=1,P202=1),[1]Riesgos!$F$5,IF(Q202&lt;=[1]Riesgos!$D$17,[1]Riesgos!$F$3,IF(Q202&lt;=[1]Riesgos!$E$15,[1]Riesgos!$F$4,[1]Riesgos!$F$5))))</f>
        <v xml:space="preserve">Alto </v>
      </c>
      <c r="S202" s="32"/>
      <c r="T202" s="19" t="s">
        <v>169</v>
      </c>
      <c r="U202" s="19" t="s">
        <v>170</v>
      </c>
      <c r="V202" s="19">
        <v>1</v>
      </c>
      <c r="W202" s="17" t="s">
        <v>168</v>
      </c>
      <c r="X202" s="17">
        <f>+VLOOKUP(W202,[1]Riesgos!$H$2:$I$7,2,0)</f>
        <v>3</v>
      </c>
      <c r="Y202" s="16" t="str">
        <f>+IF(AND(Q202&gt;[1]Riesgos!$M$1,X202&gt;[1]Riesgos!$O$1),[1]Riesgos!$K$3,(IF(AND(Q202&lt;[1]Riesgos!$M$1,X202&gt;[1]Riesgos!$O$1),[1]Riesgos!$K$4,IF(AND(Q202&gt;[1]Riesgos!$M$1,X202&lt;[1]Riesgos!$O$1),[1]Riesgos!$K$5,IF(AND(Q202&lt;[1]Riesgos!$M$1,X202&lt;[1]Riesgos!$O$1),[1]Riesgos!$K$6,0)))))</f>
        <v>4. Estructuración</v>
      </c>
    </row>
    <row r="203" spans="1:25" s="33" customFormat="1" ht="63.75" hidden="1" x14ac:dyDescent="0.2">
      <c r="A203" s="28" t="s">
        <v>774</v>
      </c>
      <c r="B203" s="28" t="s">
        <v>775</v>
      </c>
      <c r="C203" s="28" t="s">
        <v>846</v>
      </c>
      <c r="D203" s="28" t="s">
        <v>847</v>
      </c>
      <c r="E203" s="28" t="s">
        <v>778</v>
      </c>
      <c r="F203" s="28" t="s">
        <v>779</v>
      </c>
      <c r="G203" s="28" t="s">
        <v>848</v>
      </c>
      <c r="H203" s="28" t="s">
        <v>150</v>
      </c>
      <c r="I203" s="28" t="s">
        <v>782</v>
      </c>
      <c r="J203" s="28" t="s">
        <v>784</v>
      </c>
      <c r="K203" s="28" t="s">
        <v>785</v>
      </c>
      <c r="L203" s="28" t="s">
        <v>785</v>
      </c>
      <c r="M203" s="29" t="s">
        <v>154</v>
      </c>
      <c r="N203" s="30">
        <f>+VLOOKUP(M203,[1]Riesgos!$A$2:$B$7,2,0)</f>
        <v>0.8</v>
      </c>
      <c r="O203" s="29" t="s">
        <v>155</v>
      </c>
      <c r="P203" s="30">
        <f>+VLOOKUP(O203,[1]Riesgos!$C$2:$D$7,2,0)</f>
        <v>0.8</v>
      </c>
      <c r="Q203" s="30">
        <f t="shared" si="5"/>
        <v>0.64000000000000012</v>
      </c>
      <c r="R203" s="31" t="str">
        <f>+IF(N203=1,[1]Riesgos!$F$6,IF(AND(N203=1,P203=1),[1]Riesgos!$F$5,IF(Q203&lt;=[1]Riesgos!$D$17,[1]Riesgos!$F$3,IF(Q203&lt;=[1]Riesgos!$E$15,[1]Riesgos!$F$4,[1]Riesgos!$F$5))))</f>
        <v xml:space="preserve">Alto </v>
      </c>
      <c r="S203" s="32"/>
      <c r="T203" s="19" t="s">
        <v>169</v>
      </c>
      <c r="U203" s="19" t="s">
        <v>170</v>
      </c>
      <c r="V203" s="19">
        <v>1</v>
      </c>
      <c r="W203" s="17" t="s">
        <v>168</v>
      </c>
      <c r="X203" s="17">
        <f>+VLOOKUP(W203,[1]Riesgos!$H$2:$I$7,2,0)</f>
        <v>3</v>
      </c>
      <c r="Y203" s="16" t="str">
        <f>+IF(AND(Q203&gt;[1]Riesgos!$M$1,X203&gt;[1]Riesgos!$O$1),[1]Riesgos!$K$3,(IF(AND(Q203&lt;[1]Riesgos!$M$1,X203&gt;[1]Riesgos!$O$1),[1]Riesgos!$K$4,IF(AND(Q203&gt;[1]Riesgos!$M$1,X203&lt;[1]Riesgos!$O$1),[1]Riesgos!$K$5,IF(AND(Q203&lt;[1]Riesgos!$M$1,X203&lt;[1]Riesgos!$O$1),[1]Riesgos!$K$6,0)))))</f>
        <v>4. Estructuración</v>
      </c>
    </row>
    <row r="204" spans="1:25" s="33" customFormat="1" ht="63.75" hidden="1" x14ac:dyDescent="0.2">
      <c r="A204" s="28" t="s">
        <v>774</v>
      </c>
      <c r="B204" s="28" t="s">
        <v>775</v>
      </c>
      <c r="C204" s="28" t="s">
        <v>849</v>
      </c>
      <c r="D204" s="28" t="s">
        <v>847</v>
      </c>
      <c r="E204" s="28" t="s">
        <v>778</v>
      </c>
      <c r="F204" s="28" t="s">
        <v>779</v>
      </c>
      <c r="G204" s="28" t="s">
        <v>850</v>
      </c>
      <c r="H204" s="28" t="s">
        <v>150</v>
      </c>
      <c r="I204" s="28" t="s">
        <v>782</v>
      </c>
      <c r="J204" s="28" t="s">
        <v>784</v>
      </c>
      <c r="K204" s="28" t="s">
        <v>785</v>
      </c>
      <c r="L204" s="28" t="s">
        <v>785</v>
      </c>
      <c r="M204" s="29" t="s">
        <v>154</v>
      </c>
      <c r="N204" s="30">
        <f>+VLOOKUP(M204,[1]Riesgos!$A$2:$B$7,2,0)</f>
        <v>0.8</v>
      </c>
      <c r="O204" s="29" t="s">
        <v>155</v>
      </c>
      <c r="P204" s="30">
        <f>+VLOOKUP(O204,[1]Riesgos!$C$2:$D$7,2,0)</f>
        <v>0.8</v>
      </c>
      <c r="Q204" s="30">
        <f t="shared" si="5"/>
        <v>0.64000000000000012</v>
      </c>
      <c r="R204" s="31" t="str">
        <f>+IF(N204=1,[1]Riesgos!$F$6,IF(AND(N204=1,P204=1),[1]Riesgos!$F$5,IF(Q204&lt;=[1]Riesgos!$D$17,[1]Riesgos!$F$3,IF(Q204&lt;=[1]Riesgos!$E$15,[1]Riesgos!$F$4,[1]Riesgos!$F$5))))</f>
        <v xml:space="preserve">Alto </v>
      </c>
      <c r="S204" s="32"/>
      <c r="T204" s="19" t="s">
        <v>169</v>
      </c>
      <c r="U204" s="19" t="s">
        <v>170</v>
      </c>
      <c r="V204" s="19">
        <v>1</v>
      </c>
      <c r="W204" s="17" t="s">
        <v>168</v>
      </c>
      <c r="X204" s="17">
        <f>+VLOOKUP(W204,[1]Riesgos!$H$2:$I$7,2,0)</f>
        <v>3</v>
      </c>
      <c r="Y204" s="16" t="str">
        <f>+IF(AND(Q204&gt;[1]Riesgos!$M$1,X204&gt;[1]Riesgos!$O$1),[1]Riesgos!$K$3,(IF(AND(Q204&lt;[1]Riesgos!$M$1,X204&gt;[1]Riesgos!$O$1),[1]Riesgos!$K$4,IF(AND(Q204&gt;[1]Riesgos!$M$1,X204&lt;[1]Riesgos!$O$1),[1]Riesgos!$K$5,IF(AND(Q204&lt;[1]Riesgos!$M$1,X204&lt;[1]Riesgos!$O$1),[1]Riesgos!$K$6,0)))))</f>
        <v>4. Estructuración</v>
      </c>
    </row>
    <row r="205" spans="1:25" s="33" customFormat="1" ht="63.75" hidden="1" x14ac:dyDescent="0.2">
      <c r="A205" s="28" t="s">
        <v>774</v>
      </c>
      <c r="B205" s="28" t="s">
        <v>775</v>
      </c>
      <c r="C205" s="28" t="s">
        <v>851</v>
      </c>
      <c r="D205" s="28" t="s">
        <v>847</v>
      </c>
      <c r="E205" s="28" t="s">
        <v>778</v>
      </c>
      <c r="F205" s="28" t="s">
        <v>779</v>
      </c>
      <c r="G205" s="28" t="s">
        <v>852</v>
      </c>
      <c r="H205" s="28" t="s">
        <v>150</v>
      </c>
      <c r="I205" s="28" t="s">
        <v>782</v>
      </c>
      <c r="J205" s="28" t="s">
        <v>784</v>
      </c>
      <c r="K205" s="28" t="s">
        <v>785</v>
      </c>
      <c r="L205" s="28" t="s">
        <v>785</v>
      </c>
      <c r="M205" s="29" t="s">
        <v>154</v>
      </c>
      <c r="N205" s="30">
        <f>+VLOOKUP(M205,[1]Riesgos!$A$2:$B$7,2,0)</f>
        <v>0.8</v>
      </c>
      <c r="O205" s="29" t="s">
        <v>155</v>
      </c>
      <c r="P205" s="30">
        <f>+VLOOKUP(O205,[1]Riesgos!$C$2:$D$7,2,0)</f>
        <v>0.8</v>
      </c>
      <c r="Q205" s="30">
        <f t="shared" si="5"/>
        <v>0.64000000000000012</v>
      </c>
      <c r="R205" s="31" t="str">
        <f>+IF(N205=1,[1]Riesgos!$F$6,IF(AND(N205=1,P205=1),[1]Riesgos!$F$5,IF(Q205&lt;=[1]Riesgos!$D$17,[1]Riesgos!$F$3,IF(Q205&lt;=[1]Riesgos!$E$15,[1]Riesgos!$F$4,[1]Riesgos!$F$5))))</f>
        <v xml:space="preserve">Alto </v>
      </c>
      <c r="S205" s="32"/>
      <c r="T205" s="19" t="s">
        <v>169</v>
      </c>
      <c r="U205" s="19" t="s">
        <v>170</v>
      </c>
      <c r="V205" s="19">
        <v>1</v>
      </c>
      <c r="W205" s="17" t="s">
        <v>168</v>
      </c>
      <c r="X205" s="17">
        <f>+VLOOKUP(W205,[1]Riesgos!$H$2:$I$7,2,0)</f>
        <v>3</v>
      </c>
      <c r="Y205" s="16" t="str">
        <f>+IF(AND(Q205&gt;[1]Riesgos!$M$1,X205&gt;[1]Riesgos!$O$1),[1]Riesgos!$K$3,(IF(AND(Q205&lt;[1]Riesgos!$M$1,X205&gt;[1]Riesgos!$O$1),[1]Riesgos!$K$4,IF(AND(Q205&gt;[1]Riesgos!$M$1,X205&lt;[1]Riesgos!$O$1),[1]Riesgos!$K$5,IF(AND(Q205&lt;[1]Riesgos!$M$1,X205&lt;[1]Riesgos!$O$1),[1]Riesgos!$K$6,0)))))</f>
        <v>4. Estructuración</v>
      </c>
    </row>
    <row r="206" spans="1:25" s="33" customFormat="1" ht="63.75" hidden="1" x14ac:dyDescent="0.2">
      <c r="A206" s="28" t="s">
        <v>774</v>
      </c>
      <c r="B206" s="28" t="s">
        <v>775</v>
      </c>
      <c r="C206" s="28" t="s">
        <v>853</v>
      </c>
      <c r="D206" s="28" t="s">
        <v>847</v>
      </c>
      <c r="E206" s="28" t="s">
        <v>778</v>
      </c>
      <c r="F206" s="28" t="s">
        <v>779</v>
      </c>
      <c r="G206" s="28" t="s">
        <v>854</v>
      </c>
      <c r="H206" s="28" t="s">
        <v>150</v>
      </c>
      <c r="I206" s="28" t="s">
        <v>782</v>
      </c>
      <c r="J206" s="28" t="s">
        <v>784</v>
      </c>
      <c r="K206" s="28" t="s">
        <v>785</v>
      </c>
      <c r="L206" s="28" t="s">
        <v>785</v>
      </c>
      <c r="M206" s="29" t="s">
        <v>154</v>
      </c>
      <c r="N206" s="30">
        <f>+VLOOKUP(M206,[1]Riesgos!$A$2:$B$7,2,0)</f>
        <v>0.8</v>
      </c>
      <c r="O206" s="29" t="s">
        <v>155</v>
      </c>
      <c r="P206" s="30">
        <f>+VLOOKUP(O206,[1]Riesgos!$C$2:$D$7,2,0)</f>
        <v>0.8</v>
      </c>
      <c r="Q206" s="30">
        <f t="shared" si="5"/>
        <v>0.64000000000000012</v>
      </c>
      <c r="R206" s="31" t="str">
        <f>+IF(N206=1,[1]Riesgos!$F$6,IF(AND(N206=1,P206=1),[1]Riesgos!$F$5,IF(Q206&lt;=[1]Riesgos!$D$17,[1]Riesgos!$F$3,IF(Q206&lt;=[1]Riesgos!$E$15,[1]Riesgos!$F$4,[1]Riesgos!$F$5))))</f>
        <v xml:space="preserve">Alto </v>
      </c>
      <c r="S206" s="32"/>
      <c r="T206" s="19" t="s">
        <v>169</v>
      </c>
      <c r="U206" s="19" t="s">
        <v>170</v>
      </c>
      <c r="V206" s="19">
        <v>1</v>
      </c>
      <c r="W206" s="17" t="s">
        <v>168</v>
      </c>
      <c r="X206" s="17">
        <f>+VLOOKUP(W206,[1]Riesgos!$H$2:$I$7,2,0)</f>
        <v>3</v>
      </c>
      <c r="Y206" s="16" t="str">
        <f>+IF(AND(Q206&gt;[1]Riesgos!$M$1,X206&gt;[1]Riesgos!$O$1),[1]Riesgos!$K$3,(IF(AND(Q206&lt;[1]Riesgos!$M$1,X206&gt;[1]Riesgos!$O$1),[1]Riesgos!$K$4,IF(AND(Q206&gt;[1]Riesgos!$M$1,X206&lt;[1]Riesgos!$O$1),[1]Riesgos!$K$5,IF(AND(Q206&lt;[1]Riesgos!$M$1,X206&lt;[1]Riesgos!$O$1),[1]Riesgos!$K$6,0)))))</f>
        <v>4. Estructuración</v>
      </c>
    </row>
    <row r="207" spans="1:25" s="33" customFormat="1" ht="51" hidden="1" x14ac:dyDescent="0.2">
      <c r="A207" s="28" t="s">
        <v>774</v>
      </c>
      <c r="B207" s="28" t="s">
        <v>855</v>
      </c>
      <c r="C207" s="28" t="s">
        <v>856</v>
      </c>
      <c r="D207" s="28" t="s">
        <v>857</v>
      </c>
      <c r="E207" s="28" t="s">
        <v>798</v>
      </c>
      <c r="F207" s="28" t="s">
        <v>779</v>
      </c>
      <c r="G207" s="28" t="s">
        <v>858</v>
      </c>
      <c r="H207" s="28" t="s">
        <v>822</v>
      </c>
      <c r="I207" s="28" t="s">
        <v>782</v>
      </c>
      <c r="J207" s="28" t="s">
        <v>783</v>
      </c>
      <c r="K207" s="28" t="s">
        <v>789</v>
      </c>
      <c r="L207" s="28" t="s">
        <v>790</v>
      </c>
      <c r="M207" s="29" t="s">
        <v>154</v>
      </c>
      <c r="N207" s="30">
        <f>+VLOOKUP(M207,[1]Riesgos!$A$2:$B$7,2,0)</f>
        <v>0.8</v>
      </c>
      <c r="O207" s="29" t="s">
        <v>155</v>
      </c>
      <c r="P207" s="30">
        <f>+VLOOKUP(O207,[1]Riesgos!$C$2:$D$7,2,0)</f>
        <v>0.8</v>
      </c>
      <c r="Q207" s="30">
        <f t="shared" si="5"/>
        <v>0.64000000000000012</v>
      </c>
      <c r="R207" s="31" t="str">
        <f>+IF(N207=1,[1]Riesgos!$F$6,IF(AND(N207=1,P207=1),[1]Riesgos!$F$5,IF(Q207&lt;=[1]Riesgos!$D$17,[1]Riesgos!$F$3,IF(Q207&lt;=[1]Riesgos!$E$15,[1]Riesgos!$F$4,[1]Riesgos!$F$5))))</f>
        <v xml:space="preserve">Alto </v>
      </c>
      <c r="S207" s="32"/>
      <c r="T207" s="19" t="s">
        <v>169</v>
      </c>
      <c r="U207" s="19" t="s">
        <v>170</v>
      </c>
      <c r="V207" s="19">
        <v>1</v>
      </c>
      <c r="W207" s="17" t="s">
        <v>168</v>
      </c>
      <c r="X207" s="17">
        <f>+VLOOKUP(W207,[1]Riesgos!$H$2:$I$7,2,0)</f>
        <v>3</v>
      </c>
      <c r="Y207" s="16" t="str">
        <f>+IF(AND(Q207&gt;[1]Riesgos!$M$1,X207&gt;[1]Riesgos!$O$1),[1]Riesgos!$K$3,(IF(AND(Q207&lt;[1]Riesgos!$M$1,X207&gt;[1]Riesgos!$O$1),[1]Riesgos!$K$4,IF(AND(Q207&gt;[1]Riesgos!$M$1,X207&lt;[1]Riesgos!$O$1),[1]Riesgos!$K$5,IF(AND(Q207&lt;[1]Riesgos!$M$1,X207&lt;[1]Riesgos!$O$1),[1]Riesgos!$K$6,0)))))</f>
        <v>4. Estructuración</v>
      </c>
    </row>
    <row r="208" spans="1:25" s="33" customFormat="1" ht="51" hidden="1" x14ac:dyDescent="0.2">
      <c r="A208" s="28" t="s">
        <v>774</v>
      </c>
      <c r="B208" s="28" t="s">
        <v>855</v>
      </c>
      <c r="C208" s="28" t="s">
        <v>859</v>
      </c>
      <c r="D208" s="28" t="s">
        <v>857</v>
      </c>
      <c r="E208" s="28" t="s">
        <v>798</v>
      </c>
      <c r="F208" s="28" t="s">
        <v>779</v>
      </c>
      <c r="G208" s="28" t="s">
        <v>860</v>
      </c>
      <c r="H208" s="28" t="s">
        <v>822</v>
      </c>
      <c r="I208" s="28" t="s">
        <v>782</v>
      </c>
      <c r="J208" s="28" t="s">
        <v>783</v>
      </c>
      <c r="K208" s="28" t="s">
        <v>789</v>
      </c>
      <c r="L208" s="28" t="s">
        <v>790</v>
      </c>
      <c r="M208" s="29" t="s">
        <v>154</v>
      </c>
      <c r="N208" s="30">
        <f>+VLOOKUP(M208,[1]Riesgos!$A$2:$B$7,2,0)</f>
        <v>0.8</v>
      </c>
      <c r="O208" s="29" t="s">
        <v>155</v>
      </c>
      <c r="P208" s="30">
        <f>+VLOOKUP(O208,[1]Riesgos!$C$2:$D$7,2,0)</f>
        <v>0.8</v>
      </c>
      <c r="Q208" s="30">
        <f t="shared" si="5"/>
        <v>0.64000000000000012</v>
      </c>
      <c r="R208" s="31" t="str">
        <f>+IF(N208=1,[1]Riesgos!$F$6,IF(AND(N208=1,P208=1),[1]Riesgos!$F$5,IF(Q208&lt;=[1]Riesgos!$D$17,[1]Riesgos!$F$3,IF(Q208&lt;=[1]Riesgos!$E$15,[1]Riesgos!$F$4,[1]Riesgos!$F$5))))</f>
        <v xml:space="preserve">Alto </v>
      </c>
      <c r="S208" s="32"/>
      <c r="T208" s="19" t="s">
        <v>169</v>
      </c>
      <c r="U208" s="19" t="s">
        <v>170</v>
      </c>
      <c r="V208" s="19">
        <v>1</v>
      </c>
      <c r="W208" s="17" t="s">
        <v>168</v>
      </c>
      <c r="X208" s="17">
        <f>+VLOOKUP(W208,[1]Riesgos!$H$2:$I$7,2,0)</f>
        <v>3</v>
      </c>
      <c r="Y208" s="16" t="str">
        <f>+IF(AND(Q208&gt;[1]Riesgos!$M$1,X208&gt;[1]Riesgos!$O$1),[1]Riesgos!$K$3,(IF(AND(Q208&lt;[1]Riesgos!$M$1,X208&gt;[1]Riesgos!$O$1),[1]Riesgos!$K$4,IF(AND(Q208&gt;[1]Riesgos!$M$1,X208&lt;[1]Riesgos!$O$1),[1]Riesgos!$K$5,IF(AND(Q208&lt;[1]Riesgos!$M$1,X208&lt;[1]Riesgos!$O$1),[1]Riesgos!$K$6,0)))))</f>
        <v>4. Estructuración</v>
      </c>
    </row>
    <row r="209" spans="1:25" s="33" customFormat="1" ht="51" hidden="1" x14ac:dyDescent="0.2">
      <c r="A209" s="28" t="s">
        <v>774</v>
      </c>
      <c r="B209" s="28" t="s">
        <v>855</v>
      </c>
      <c r="C209" s="28" t="s">
        <v>861</v>
      </c>
      <c r="D209" s="28" t="s">
        <v>857</v>
      </c>
      <c r="E209" s="28" t="s">
        <v>798</v>
      </c>
      <c r="F209" s="28" t="s">
        <v>779</v>
      </c>
      <c r="G209" s="28" t="s">
        <v>862</v>
      </c>
      <c r="H209" s="28" t="s">
        <v>822</v>
      </c>
      <c r="I209" s="28" t="s">
        <v>782</v>
      </c>
      <c r="J209" s="28" t="s">
        <v>783</v>
      </c>
      <c r="K209" s="28" t="s">
        <v>789</v>
      </c>
      <c r="L209" s="28" t="s">
        <v>790</v>
      </c>
      <c r="M209" s="29" t="s">
        <v>154</v>
      </c>
      <c r="N209" s="30">
        <f>+VLOOKUP(M209,[1]Riesgos!$A$2:$B$7,2,0)</f>
        <v>0.8</v>
      </c>
      <c r="O209" s="29" t="s">
        <v>155</v>
      </c>
      <c r="P209" s="30">
        <f>+VLOOKUP(O209,[1]Riesgos!$C$2:$D$7,2,0)</f>
        <v>0.8</v>
      </c>
      <c r="Q209" s="30">
        <f t="shared" si="5"/>
        <v>0.64000000000000012</v>
      </c>
      <c r="R209" s="31" t="str">
        <f>+IF(N209=1,[1]Riesgos!$F$6,IF(AND(N209=1,P209=1),[1]Riesgos!$F$5,IF(Q209&lt;=[1]Riesgos!$D$17,[1]Riesgos!$F$3,IF(Q209&lt;=[1]Riesgos!$E$15,[1]Riesgos!$F$4,[1]Riesgos!$F$5))))</f>
        <v xml:space="preserve">Alto </v>
      </c>
      <c r="S209" s="32"/>
      <c r="T209" s="19" t="s">
        <v>169</v>
      </c>
      <c r="U209" s="19" t="s">
        <v>170</v>
      </c>
      <c r="V209" s="19">
        <v>1</v>
      </c>
      <c r="W209" s="17" t="s">
        <v>168</v>
      </c>
      <c r="X209" s="17">
        <f>+VLOOKUP(W209,[1]Riesgos!$H$2:$I$7,2,0)</f>
        <v>3</v>
      </c>
      <c r="Y209" s="16" t="str">
        <f>+IF(AND(Q209&gt;[1]Riesgos!$M$1,X209&gt;[1]Riesgos!$O$1),[1]Riesgos!$K$3,(IF(AND(Q209&lt;[1]Riesgos!$M$1,X209&gt;[1]Riesgos!$O$1),[1]Riesgos!$K$4,IF(AND(Q209&gt;[1]Riesgos!$M$1,X209&lt;[1]Riesgos!$O$1),[1]Riesgos!$K$5,IF(AND(Q209&lt;[1]Riesgos!$M$1,X209&lt;[1]Riesgos!$O$1),[1]Riesgos!$K$6,0)))))</f>
        <v>4. Estructuración</v>
      </c>
    </row>
    <row r="210" spans="1:25" s="33" customFormat="1" ht="51" hidden="1" x14ac:dyDescent="0.2">
      <c r="A210" s="28" t="s">
        <v>774</v>
      </c>
      <c r="B210" s="28" t="s">
        <v>855</v>
      </c>
      <c r="C210" s="28" t="s">
        <v>863</v>
      </c>
      <c r="D210" s="28" t="s">
        <v>857</v>
      </c>
      <c r="E210" s="28" t="s">
        <v>798</v>
      </c>
      <c r="F210" s="28" t="s">
        <v>779</v>
      </c>
      <c r="G210" s="28" t="s">
        <v>864</v>
      </c>
      <c r="H210" s="28" t="s">
        <v>822</v>
      </c>
      <c r="I210" s="28" t="s">
        <v>782</v>
      </c>
      <c r="J210" s="28" t="s">
        <v>783</v>
      </c>
      <c r="K210" s="28" t="s">
        <v>789</v>
      </c>
      <c r="L210" s="28" t="s">
        <v>790</v>
      </c>
      <c r="M210" s="29" t="s">
        <v>154</v>
      </c>
      <c r="N210" s="30">
        <f>+VLOOKUP(M210,[1]Riesgos!$A$2:$B$7,2,0)</f>
        <v>0.8</v>
      </c>
      <c r="O210" s="29" t="s">
        <v>155</v>
      </c>
      <c r="P210" s="30">
        <f>+VLOOKUP(O210,[1]Riesgos!$C$2:$D$7,2,0)</f>
        <v>0.8</v>
      </c>
      <c r="Q210" s="30">
        <f t="shared" si="5"/>
        <v>0.64000000000000012</v>
      </c>
      <c r="R210" s="31" t="str">
        <f>+IF(N210=1,[1]Riesgos!$F$6,IF(AND(N210=1,P210=1),[1]Riesgos!$F$5,IF(Q210&lt;=[1]Riesgos!$D$17,[1]Riesgos!$F$3,IF(Q210&lt;=[1]Riesgos!$E$15,[1]Riesgos!$F$4,[1]Riesgos!$F$5))))</f>
        <v xml:space="preserve">Alto </v>
      </c>
      <c r="S210" s="32"/>
      <c r="T210" s="19" t="s">
        <v>169</v>
      </c>
      <c r="U210" s="19" t="s">
        <v>170</v>
      </c>
      <c r="V210" s="19">
        <v>1</v>
      </c>
      <c r="W210" s="17" t="s">
        <v>168</v>
      </c>
      <c r="X210" s="17">
        <f>+VLOOKUP(W210,[1]Riesgos!$H$2:$I$7,2,0)</f>
        <v>3</v>
      </c>
      <c r="Y210" s="16" t="str">
        <f>+IF(AND(Q210&gt;[1]Riesgos!$M$1,X210&gt;[1]Riesgos!$O$1),[1]Riesgos!$K$3,(IF(AND(Q210&lt;[1]Riesgos!$M$1,X210&gt;[1]Riesgos!$O$1),[1]Riesgos!$K$4,IF(AND(Q210&gt;[1]Riesgos!$M$1,X210&lt;[1]Riesgos!$O$1),[1]Riesgos!$K$5,IF(AND(Q210&lt;[1]Riesgos!$M$1,X210&lt;[1]Riesgos!$O$1),[1]Riesgos!$K$6,0)))))</f>
        <v>4. Estructuración</v>
      </c>
    </row>
    <row r="211" spans="1:25" s="33" customFormat="1" ht="51" hidden="1" x14ac:dyDescent="0.2">
      <c r="A211" s="28" t="s">
        <v>774</v>
      </c>
      <c r="B211" s="28" t="s">
        <v>855</v>
      </c>
      <c r="C211" s="28" t="s">
        <v>865</v>
      </c>
      <c r="D211" s="28" t="s">
        <v>857</v>
      </c>
      <c r="E211" s="28" t="s">
        <v>811</v>
      </c>
      <c r="F211" s="28" t="s">
        <v>799</v>
      </c>
      <c r="G211" s="28" t="s">
        <v>866</v>
      </c>
      <c r="H211" s="28" t="s">
        <v>822</v>
      </c>
      <c r="I211" s="28" t="s">
        <v>782</v>
      </c>
      <c r="J211" s="28" t="s">
        <v>783</v>
      </c>
      <c r="K211" s="28" t="s">
        <v>789</v>
      </c>
      <c r="L211" s="28" t="s">
        <v>790</v>
      </c>
      <c r="M211" s="29" t="s">
        <v>154</v>
      </c>
      <c r="N211" s="30">
        <f>+VLOOKUP(M211,[1]Riesgos!$A$2:$B$7,2,0)</f>
        <v>0.8</v>
      </c>
      <c r="O211" s="29" t="s">
        <v>155</v>
      </c>
      <c r="P211" s="30">
        <f>+VLOOKUP(O211,[1]Riesgos!$C$2:$D$7,2,0)</f>
        <v>0.8</v>
      </c>
      <c r="Q211" s="30">
        <f t="shared" si="5"/>
        <v>0.64000000000000012</v>
      </c>
      <c r="R211" s="31" t="str">
        <f>+IF(N211=1,[1]Riesgos!$F$6,IF(AND(N211=1,P211=1),[1]Riesgos!$F$5,IF(Q211&lt;=[1]Riesgos!$D$17,[1]Riesgos!$F$3,IF(Q211&lt;=[1]Riesgos!$E$15,[1]Riesgos!$F$4,[1]Riesgos!$F$5))))</f>
        <v xml:space="preserve">Alto </v>
      </c>
      <c r="S211" s="32"/>
      <c r="T211" s="19" t="s">
        <v>169</v>
      </c>
      <c r="U211" s="19" t="s">
        <v>170</v>
      </c>
      <c r="V211" s="19">
        <v>1</v>
      </c>
      <c r="W211" s="17" t="s">
        <v>168</v>
      </c>
      <c r="X211" s="17">
        <f>+VLOOKUP(W211,[1]Riesgos!$H$2:$I$7,2,0)</f>
        <v>3</v>
      </c>
      <c r="Y211" s="16" t="str">
        <f>+IF(AND(Q211&gt;[1]Riesgos!$M$1,X211&gt;[1]Riesgos!$O$1),[1]Riesgos!$K$3,(IF(AND(Q211&lt;[1]Riesgos!$M$1,X211&gt;[1]Riesgos!$O$1),[1]Riesgos!$K$4,IF(AND(Q211&gt;[1]Riesgos!$M$1,X211&lt;[1]Riesgos!$O$1),[1]Riesgos!$K$5,IF(AND(Q211&lt;[1]Riesgos!$M$1,X211&lt;[1]Riesgos!$O$1),[1]Riesgos!$K$6,0)))))</f>
        <v>4. Estructuración</v>
      </c>
    </row>
    <row r="212" spans="1:25" s="33" customFormat="1" ht="51" hidden="1" x14ac:dyDescent="0.2">
      <c r="A212" s="28" t="s">
        <v>774</v>
      </c>
      <c r="B212" s="28" t="s">
        <v>855</v>
      </c>
      <c r="C212" s="28" t="s">
        <v>867</v>
      </c>
      <c r="D212" s="28" t="s">
        <v>857</v>
      </c>
      <c r="E212" s="28" t="s">
        <v>811</v>
      </c>
      <c r="F212" s="28" t="s">
        <v>799</v>
      </c>
      <c r="G212" s="28" t="s">
        <v>868</v>
      </c>
      <c r="H212" s="28" t="s">
        <v>822</v>
      </c>
      <c r="I212" s="28" t="s">
        <v>782</v>
      </c>
      <c r="J212" s="28" t="s">
        <v>783</v>
      </c>
      <c r="K212" s="28" t="s">
        <v>789</v>
      </c>
      <c r="L212" s="28" t="s">
        <v>790</v>
      </c>
      <c r="M212" s="29" t="s">
        <v>154</v>
      </c>
      <c r="N212" s="30">
        <f>+VLOOKUP(M212,[1]Riesgos!$A$2:$B$7,2,0)</f>
        <v>0.8</v>
      </c>
      <c r="O212" s="29" t="s">
        <v>155</v>
      </c>
      <c r="P212" s="30">
        <f>+VLOOKUP(O212,[1]Riesgos!$C$2:$D$7,2,0)</f>
        <v>0.8</v>
      </c>
      <c r="Q212" s="30">
        <f t="shared" si="5"/>
        <v>0.64000000000000012</v>
      </c>
      <c r="R212" s="31" t="str">
        <f>+IF(N212=1,[1]Riesgos!$F$6,IF(AND(N212=1,P212=1),[1]Riesgos!$F$5,IF(Q212&lt;=[1]Riesgos!$D$17,[1]Riesgos!$F$3,IF(Q212&lt;=[1]Riesgos!$E$15,[1]Riesgos!$F$4,[1]Riesgos!$F$5))))</f>
        <v xml:space="preserve">Alto </v>
      </c>
      <c r="S212" s="32"/>
      <c r="T212" s="19" t="s">
        <v>169</v>
      </c>
      <c r="U212" s="19" t="s">
        <v>170</v>
      </c>
      <c r="V212" s="19">
        <v>1</v>
      </c>
      <c r="W212" s="17" t="s">
        <v>168</v>
      </c>
      <c r="X212" s="17">
        <f>+VLOOKUP(W212,[1]Riesgos!$H$2:$I$7,2,0)</f>
        <v>3</v>
      </c>
      <c r="Y212" s="16" t="str">
        <f>+IF(AND(Q212&gt;[1]Riesgos!$M$1,X212&gt;[1]Riesgos!$O$1),[1]Riesgos!$K$3,(IF(AND(Q212&lt;[1]Riesgos!$M$1,X212&gt;[1]Riesgos!$O$1),[1]Riesgos!$K$4,IF(AND(Q212&gt;[1]Riesgos!$M$1,X212&lt;[1]Riesgos!$O$1),[1]Riesgos!$K$5,IF(AND(Q212&lt;[1]Riesgos!$M$1,X212&lt;[1]Riesgos!$O$1),[1]Riesgos!$K$6,0)))))</f>
        <v>4. Estructuración</v>
      </c>
    </row>
    <row r="213" spans="1:25" s="33" customFormat="1" ht="51" hidden="1" x14ac:dyDescent="0.2">
      <c r="A213" s="28" t="s">
        <v>774</v>
      </c>
      <c r="B213" s="28" t="s">
        <v>855</v>
      </c>
      <c r="C213" s="28" t="s">
        <v>869</v>
      </c>
      <c r="D213" s="28" t="s">
        <v>857</v>
      </c>
      <c r="E213" s="28" t="s">
        <v>811</v>
      </c>
      <c r="F213" s="28" t="s">
        <v>799</v>
      </c>
      <c r="G213" s="28" t="s">
        <v>870</v>
      </c>
      <c r="H213" s="28" t="s">
        <v>822</v>
      </c>
      <c r="I213" s="28" t="s">
        <v>782</v>
      </c>
      <c r="J213" s="28" t="s">
        <v>783</v>
      </c>
      <c r="K213" s="28" t="s">
        <v>789</v>
      </c>
      <c r="L213" s="28" t="s">
        <v>790</v>
      </c>
      <c r="M213" s="29" t="s">
        <v>154</v>
      </c>
      <c r="N213" s="30">
        <f>+VLOOKUP(M213,[1]Riesgos!$A$2:$B$7,2,0)</f>
        <v>0.8</v>
      </c>
      <c r="O213" s="29" t="s">
        <v>155</v>
      </c>
      <c r="P213" s="30">
        <f>+VLOOKUP(O213,[1]Riesgos!$C$2:$D$7,2,0)</f>
        <v>0.8</v>
      </c>
      <c r="Q213" s="30">
        <f t="shared" si="5"/>
        <v>0.64000000000000012</v>
      </c>
      <c r="R213" s="31" t="str">
        <f>+IF(N213=1,[1]Riesgos!$F$6,IF(AND(N213=1,P213=1),[1]Riesgos!$F$5,IF(Q213&lt;=[1]Riesgos!$D$17,[1]Riesgos!$F$3,IF(Q213&lt;=[1]Riesgos!$E$15,[1]Riesgos!$F$4,[1]Riesgos!$F$5))))</f>
        <v xml:space="preserve">Alto </v>
      </c>
      <c r="S213" s="32"/>
      <c r="T213" s="19" t="s">
        <v>169</v>
      </c>
      <c r="U213" s="19" t="s">
        <v>170</v>
      </c>
      <c r="V213" s="19">
        <v>1</v>
      </c>
      <c r="W213" s="17" t="s">
        <v>168</v>
      </c>
      <c r="X213" s="17">
        <f>+VLOOKUP(W213,[1]Riesgos!$H$2:$I$7,2,0)</f>
        <v>3</v>
      </c>
      <c r="Y213" s="16" t="str">
        <f>+IF(AND(Q213&gt;[1]Riesgos!$M$1,X213&gt;[1]Riesgos!$O$1),[1]Riesgos!$K$3,(IF(AND(Q213&lt;[1]Riesgos!$M$1,X213&gt;[1]Riesgos!$O$1),[1]Riesgos!$K$4,IF(AND(Q213&gt;[1]Riesgos!$M$1,X213&lt;[1]Riesgos!$O$1),[1]Riesgos!$K$5,IF(AND(Q213&lt;[1]Riesgos!$M$1,X213&lt;[1]Riesgos!$O$1),[1]Riesgos!$K$6,0)))))</f>
        <v>4. Estructuración</v>
      </c>
    </row>
    <row r="214" spans="1:25" s="33" customFormat="1" ht="51" hidden="1" x14ac:dyDescent="0.2">
      <c r="A214" s="28" t="s">
        <v>774</v>
      </c>
      <c r="B214" s="28" t="s">
        <v>855</v>
      </c>
      <c r="C214" s="28" t="s">
        <v>871</v>
      </c>
      <c r="D214" s="28" t="s">
        <v>777</v>
      </c>
      <c r="E214" s="28" t="s">
        <v>778</v>
      </c>
      <c r="F214" s="28" t="s">
        <v>779</v>
      </c>
      <c r="G214" s="28" t="s">
        <v>872</v>
      </c>
      <c r="H214" s="28" t="s">
        <v>873</v>
      </c>
      <c r="I214" s="28" t="s">
        <v>782</v>
      </c>
      <c r="J214" s="28" t="s">
        <v>783</v>
      </c>
      <c r="K214" s="28" t="s">
        <v>784</v>
      </c>
      <c r="L214" s="28" t="s">
        <v>785</v>
      </c>
      <c r="M214" s="29" t="s">
        <v>154</v>
      </c>
      <c r="N214" s="30">
        <f>+VLOOKUP(M214,[1]Riesgos!$A$2:$B$7,2,0)</f>
        <v>0.8</v>
      </c>
      <c r="O214" s="29" t="s">
        <v>155</v>
      </c>
      <c r="P214" s="30">
        <f>+VLOOKUP(O214,[1]Riesgos!$C$2:$D$7,2,0)</f>
        <v>0.8</v>
      </c>
      <c r="Q214" s="30">
        <f t="shared" si="5"/>
        <v>0.64000000000000012</v>
      </c>
      <c r="R214" s="31" t="str">
        <f>+IF(N214=1,[1]Riesgos!$F$6,IF(AND(N214=1,P214=1),[1]Riesgos!$F$5,IF(Q214&lt;=[1]Riesgos!$D$17,[1]Riesgos!$F$3,IF(Q214&lt;=[1]Riesgos!$E$15,[1]Riesgos!$F$4,[1]Riesgos!$F$5))))</f>
        <v xml:space="preserve">Alto </v>
      </c>
      <c r="S214" s="32"/>
      <c r="T214" s="19" t="s">
        <v>169</v>
      </c>
      <c r="U214" s="19" t="s">
        <v>170</v>
      </c>
      <c r="V214" s="19">
        <v>1</v>
      </c>
      <c r="W214" s="17" t="s">
        <v>168</v>
      </c>
      <c r="X214" s="17">
        <f>+VLOOKUP(W214,[1]Riesgos!$H$2:$I$7,2,0)</f>
        <v>3</v>
      </c>
      <c r="Y214" s="16" t="str">
        <f>+IF(AND(Q214&gt;[1]Riesgos!$M$1,X214&gt;[1]Riesgos!$O$1),[1]Riesgos!$K$3,(IF(AND(Q214&lt;[1]Riesgos!$M$1,X214&gt;[1]Riesgos!$O$1),[1]Riesgos!$K$4,IF(AND(Q214&gt;[1]Riesgos!$M$1,X214&lt;[1]Riesgos!$O$1),[1]Riesgos!$K$5,IF(AND(Q214&lt;[1]Riesgos!$M$1,X214&lt;[1]Riesgos!$O$1),[1]Riesgos!$K$6,0)))))</f>
        <v>4. Estructuración</v>
      </c>
    </row>
    <row r="215" spans="1:25" s="33" customFormat="1" ht="51" hidden="1" x14ac:dyDescent="0.2">
      <c r="A215" s="28" t="s">
        <v>774</v>
      </c>
      <c r="B215" s="28" t="s">
        <v>775</v>
      </c>
      <c r="C215" s="28" t="s">
        <v>874</v>
      </c>
      <c r="D215" s="28" t="s">
        <v>777</v>
      </c>
      <c r="E215" s="28" t="s">
        <v>778</v>
      </c>
      <c r="F215" s="28" t="s">
        <v>779</v>
      </c>
      <c r="G215" s="28" t="s">
        <v>875</v>
      </c>
      <c r="H215" s="28" t="s">
        <v>873</v>
      </c>
      <c r="I215" s="28" t="s">
        <v>782</v>
      </c>
      <c r="J215" s="28" t="s">
        <v>783</v>
      </c>
      <c r="K215" s="28" t="s">
        <v>784</v>
      </c>
      <c r="L215" s="28" t="s">
        <v>785</v>
      </c>
      <c r="M215" s="29" t="s">
        <v>154</v>
      </c>
      <c r="N215" s="30">
        <f>+VLOOKUP(M215,[1]Riesgos!$A$2:$B$7,2,0)</f>
        <v>0.8</v>
      </c>
      <c r="O215" s="29" t="s">
        <v>155</v>
      </c>
      <c r="P215" s="30">
        <f>+VLOOKUP(O215,[1]Riesgos!$C$2:$D$7,2,0)</f>
        <v>0.8</v>
      </c>
      <c r="Q215" s="30">
        <f t="shared" si="5"/>
        <v>0.64000000000000012</v>
      </c>
      <c r="R215" s="31" t="str">
        <f>+IF(N215=1,[1]Riesgos!$F$6,IF(AND(N215=1,P215=1),[1]Riesgos!$F$5,IF(Q215&lt;=[1]Riesgos!$D$17,[1]Riesgos!$F$3,IF(Q215&lt;=[1]Riesgos!$E$15,[1]Riesgos!$F$4,[1]Riesgos!$F$5))))</f>
        <v xml:space="preserve">Alto </v>
      </c>
      <c r="S215" s="32"/>
      <c r="T215" s="19" t="s">
        <v>169</v>
      </c>
      <c r="U215" s="19" t="s">
        <v>170</v>
      </c>
      <c r="V215" s="19">
        <v>1</v>
      </c>
      <c r="W215" s="17" t="s">
        <v>168</v>
      </c>
      <c r="X215" s="17">
        <f>+VLOOKUP(W215,[1]Riesgos!$H$2:$I$7,2,0)</f>
        <v>3</v>
      </c>
      <c r="Y215" s="16" t="str">
        <f>+IF(AND(Q215&gt;[1]Riesgos!$M$1,X215&gt;[1]Riesgos!$O$1),[1]Riesgos!$K$3,(IF(AND(Q215&lt;[1]Riesgos!$M$1,X215&gt;[1]Riesgos!$O$1),[1]Riesgos!$K$4,IF(AND(Q215&gt;[1]Riesgos!$M$1,X215&lt;[1]Riesgos!$O$1),[1]Riesgos!$K$5,IF(AND(Q215&lt;[1]Riesgos!$M$1,X215&lt;[1]Riesgos!$O$1),[1]Riesgos!$K$6,0)))))</f>
        <v>4. Estructuración</v>
      </c>
    </row>
    <row r="216" spans="1:25" s="33" customFormat="1" ht="51" hidden="1" x14ac:dyDescent="0.2">
      <c r="A216" s="28" t="s">
        <v>774</v>
      </c>
      <c r="B216" s="28" t="s">
        <v>775</v>
      </c>
      <c r="C216" s="28" t="s">
        <v>876</v>
      </c>
      <c r="D216" s="28" t="s">
        <v>777</v>
      </c>
      <c r="E216" s="28" t="s">
        <v>778</v>
      </c>
      <c r="F216" s="28" t="s">
        <v>779</v>
      </c>
      <c r="G216" s="28" t="s">
        <v>877</v>
      </c>
      <c r="H216" s="28" t="s">
        <v>873</v>
      </c>
      <c r="I216" s="28" t="s">
        <v>782</v>
      </c>
      <c r="J216" s="28" t="s">
        <v>783</v>
      </c>
      <c r="K216" s="28" t="s">
        <v>784</v>
      </c>
      <c r="L216" s="28" t="s">
        <v>785</v>
      </c>
      <c r="M216" s="29" t="s">
        <v>154</v>
      </c>
      <c r="N216" s="30">
        <f>+VLOOKUP(M216,[1]Riesgos!$A$2:$B$7,2,0)</f>
        <v>0.8</v>
      </c>
      <c r="O216" s="29" t="s">
        <v>155</v>
      </c>
      <c r="P216" s="30">
        <f>+VLOOKUP(O216,[1]Riesgos!$C$2:$D$7,2,0)</f>
        <v>0.8</v>
      </c>
      <c r="Q216" s="30">
        <f t="shared" si="5"/>
        <v>0.64000000000000012</v>
      </c>
      <c r="R216" s="31" t="str">
        <f>+IF(N216=1,[1]Riesgos!$F$6,IF(AND(N216=1,P216=1),[1]Riesgos!$F$5,IF(Q216&lt;=[1]Riesgos!$D$17,[1]Riesgos!$F$3,IF(Q216&lt;=[1]Riesgos!$E$15,[1]Riesgos!$F$4,[1]Riesgos!$F$5))))</f>
        <v xml:space="preserve">Alto </v>
      </c>
      <c r="S216" s="32"/>
      <c r="T216" s="19" t="s">
        <v>169</v>
      </c>
      <c r="U216" s="19" t="s">
        <v>170</v>
      </c>
      <c r="V216" s="19">
        <v>1</v>
      </c>
      <c r="W216" s="17" t="s">
        <v>168</v>
      </c>
      <c r="X216" s="17">
        <f>+VLOOKUP(W216,[1]Riesgos!$H$2:$I$7,2,0)</f>
        <v>3</v>
      </c>
      <c r="Y216" s="16" t="str">
        <f>+IF(AND(Q216&gt;[1]Riesgos!$M$1,X216&gt;[1]Riesgos!$O$1),[1]Riesgos!$K$3,(IF(AND(Q216&lt;[1]Riesgos!$M$1,X216&gt;[1]Riesgos!$O$1),[1]Riesgos!$K$4,IF(AND(Q216&gt;[1]Riesgos!$M$1,X216&lt;[1]Riesgos!$O$1),[1]Riesgos!$K$5,IF(AND(Q216&lt;[1]Riesgos!$M$1,X216&lt;[1]Riesgos!$O$1),[1]Riesgos!$K$6,0)))))</f>
        <v>4. Estructuración</v>
      </c>
    </row>
    <row r="217" spans="1:25" s="33" customFormat="1" ht="51" hidden="1" x14ac:dyDescent="0.2">
      <c r="A217" s="28" t="s">
        <v>774</v>
      </c>
      <c r="B217" s="28" t="s">
        <v>775</v>
      </c>
      <c r="C217" s="28" t="s">
        <v>878</v>
      </c>
      <c r="D217" s="28" t="s">
        <v>777</v>
      </c>
      <c r="E217" s="28" t="s">
        <v>778</v>
      </c>
      <c r="F217" s="28" t="s">
        <v>779</v>
      </c>
      <c r="G217" s="28" t="s">
        <v>879</v>
      </c>
      <c r="H217" s="28" t="s">
        <v>873</v>
      </c>
      <c r="I217" s="28" t="s">
        <v>782</v>
      </c>
      <c r="J217" s="28" t="s">
        <v>783</v>
      </c>
      <c r="K217" s="28" t="s">
        <v>784</v>
      </c>
      <c r="L217" s="28" t="s">
        <v>785</v>
      </c>
      <c r="M217" s="29" t="s">
        <v>154</v>
      </c>
      <c r="N217" s="30">
        <f>+VLOOKUP(M217,[1]Riesgos!$A$2:$B$7,2,0)</f>
        <v>0.8</v>
      </c>
      <c r="O217" s="29" t="s">
        <v>155</v>
      </c>
      <c r="P217" s="30">
        <f>+VLOOKUP(O217,[1]Riesgos!$C$2:$D$7,2,0)</f>
        <v>0.8</v>
      </c>
      <c r="Q217" s="30">
        <f t="shared" si="5"/>
        <v>0.64000000000000012</v>
      </c>
      <c r="R217" s="31" t="str">
        <f>+IF(N217=1,[1]Riesgos!$F$6,IF(AND(N217=1,P217=1),[1]Riesgos!$F$5,IF(Q217&lt;=[1]Riesgos!$D$17,[1]Riesgos!$F$3,IF(Q217&lt;=[1]Riesgos!$E$15,[1]Riesgos!$F$4,[1]Riesgos!$F$5))))</f>
        <v xml:space="preserve">Alto </v>
      </c>
      <c r="S217" s="32"/>
      <c r="T217" s="19" t="s">
        <v>169</v>
      </c>
      <c r="U217" s="19" t="s">
        <v>170</v>
      </c>
      <c r="V217" s="19">
        <v>1</v>
      </c>
      <c r="W217" s="17" t="s">
        <v>168</v>
      </c>
      <c r="X217" s="17">
        <f>+VLOOKUP(W217,[1]Riesgos!$H$2:$I$7,2,0)</f>
        <v>3</v>
      </c>
      <c r="Y217" s="16" t="str">
        <f>+IF(AND(Q217&gt;[1]Riesgos!$M$1,X217&gt;[1]Riesgos!$O$1),[1]Riesgos!$K$3,(IF(AND(Q217&lt;[1]Riesgos!$M$1,X217&gt;[1]Riesgos!$O$1),[1]Riesgos!$K$4,IF(AND(Q217&gt;[1]Riesgos!$M$1,X217&lt;[1]Riesgos!$O$1),[1]Riesgos!$K$5,IF(AND(Q217&lt;[1]Riesgos!$M$1,X217&lt;[1]Riesgos!$O$1),[1]Riesgos!$K$6,0)))))</f>
        <v>4. Estructuración</v>
      </c>
    </row>
    <row r="218" spans="1:25" s="33" customFormat="1" ht="76.5" hidden="1" x14ac:dyDescent="0.2">
      <c r="A218" s="28" t="s">
        <v>774</v>
      </c>
      <c r="B218" s="28" t="s">
        <v>775</v>
      </c>
      <c r="C218" s="28" t="s">
        <v>880</v>
      </c>
      <c r="D218" s="28" t="s">
        <v>777</v>
      </c>
      <c r="E218" s="28" t="s">
        <v>778</v>
      </c>
      <c r="F218" s="28" t="s">
        <v>779</v>
      </c>
      <c r="G218" s="28" t="s">
        <v>881</v>
      </c>
      <c r="H218" s="28" t="s">
        <v>833</v>
      </c>
      <c r="I218" s="28" t="s">
        <v>150</v>
      </c>
      <c r="J218" s="28" t="s">
        <v>783</v>
      </c>
      <c r="K218" s="28" t="s">
        <v>784</v>
      </c>
      <c r="L218" s="28" t="s">
        <v>785</v>
      </c>
      <c r="M218" s="29" t="s">
        <v>154</v>
      </c>
      <c r="N218" s="30">
        <f>+VLOOKUP(M218,[1]Riesgos!$A$2:$B$7,2,0)</f>
        <v>0.8</v>
      </c>
      <c r="O218" s="29" t="s">
        <v>168</v>
      </c>
      <c r="P218" s="30">
        <f>+VLOOKUP(O218,[1]Riesgos!$C$2:$D$7,2,0)</f>
        <v>0.6</v>
      </c>
      <c r="Q218" s="30">
        <f t="shared" si="5"/>
        <v>0.48</v>
      </c>
      <c r="R218" s="31" t="str">
        <f>+IF(N218=1,[1]Riesgos!$F$6,IF(AND(N218=1,P218=1),[1]Riesgos!$F$5,IF(Q218&lt;=[1]Riesgos!$D$17,[1]Riesgos!$F$3,IF(Q218&lt;=[1]Riesgos!$E$15,[1]Riesgos!$F$4,[1]Riesgos!$F$5))))</f>
        <v xml:space="preserve">Alto </v>
      </c>
      <c r="S218" s="32"/>
      <c r="T218" s="19" t="s">
        <v>156</v>
      </c>
      <c r="U218" s="19" t="s">
        <v>157</v>
      </c>
      <c r="V218" s="21">
        <v>960466742</v>
      </c>
      <c r="W218" s="17" t="s">
        <v>168</v>
      </c>
      <c r="X218" s="17">
        <f>+VLOOKUP(W218,[1]Riesgos!$H$2:$I$7,2,0)</f>
        <v>3</v>
      </c>
      <c r="Y218" s="16" t="str">
        <f>+IF(AND(Q218&gt;[1]Riesgos!$M$1,X218&gt;[1]Riesgos!$O$1),[1]Riesgos!$K$3,(IF(AND(Q218&lt;[1]Riesgos!$M$1,X218&gt;[1]Riesgos!$O$1),[1]Riesgos!$K$4,IF(AND(Q218&gt;[1]Riesgos!$M$1,X218&lt;[1]Riesgos!$O$1),[1]Riesgos!$K$5,IF(AND(Q218&lt;[1]Riesgos!$M$1,X218&lt;[1]Riesgos!$O$1),[1]Riesgos!$K$6,0)))))</f>
        <v>4. Estructuración</v>
      </c>
    </row>
    <row r="219" spans="1:25" s="33" customFormat="1" ht="76.5" hidden="1" x14ac:dyDescent="0.2">
      <c r="A219" s="28" t="s">
        <v>774</v>
      </c>
      <c r="B219" s="28" t="s">
        <v>775</v>
      </c>
      <c r="C219" s="28" t="s">
        <v>882</v>
      </c>
      <c r="D219" s="28" t="s">
        <v>777</v>
      </c>
      <c r="E219" s="28" t="s">
        <v>778</v>
      </c>
      <c r="F219" s="28" t="s">
        <v>779</v>
      </c>
      <c r="G219" s="28" t="s">
        <v>883</v>
      </c>
      <c r="H219" s="28" t="s">
        <v>833</v>
      </c>
      <c r="I219" s="28" t="s">
        <v>150</v>
      </c>
      <c r="J219" s="28" t="s">
        <v>783</v>
      </c>
      <c r="K219" s="28" t="s">
        <v>784</v>
      </c>
      <c r="L219" s="28" t="s">
        <v>785</v>
      </c>
      <c r="M219" s="29" t="s">
        <v>154</v>
      </c>
      <c r="N219" s="30">
        <f>+VLOOKUP(M219,[1]Riesgos!$A$2:$B$7,2,0)</f>
        <v>0.8</v>
      </c>
      <c r="O219" s="29" t="s">
        <v>168</v>
      </c>
      <c r="P219" s="30">
        <f>+VLOOKUP(O219,[1]Riesgos!$C$2:$D$7,2,0)</f>
        <v>0.6</v>
      </c>
      <c r="Q219" s="30">
        <f t="shared" si="5"/>
        <v>0.48</v>
      </c>
      <c r="R219" s="31" t="str">
        <f>+IF(N219=1,[1]Riesgos!$F$6,IF(AND(N219=1,P219=1),[1]Riesgos!$F$5,IF(Q219&lt;=[1]Riesgos!$D$17,[1]Riesgos!$F$3,IF(Q219&lt;=[1]Riesgos!$E$15,[1]Riesgos!$F$4,[1]Riesgos!$F$5))))</f>
        <v xml:space="preserve">Alto </v>
      </c>
      <c r="S219" s="32"/>
      <c r="T219" s="19" t="s">
        <v>169</v>
      </c>
      <c r="U219" s="19" t="s">
        <v>170</v>
      </c>
      <c r="V219" s="19">
        <v>1</v>
      </c>
      <c r="W219" s="17" t="s">
        <v>168</v>
      </c>
      <c r="X219" s="17">
        <f>+VLOOKUP(W219,[1]Riesgos!$H$2:$I$7,2,0)</f>
        <v>3</v>
      </c>
      <c r="Y219" s="16" t="str">
        <f>+IF(AND(Q219&gt;[1]Riesgos!$M$1,X219&gt;[1]Riesgos!$O$1),[1]Riesgos!$K$3,(IF(AND(Q219&lt;[1]Riesgos!$M$1,X219&gt;[1]Riesgos!$O$1),[1]Riesgos!$K$4,IF(AND(Q219&gt;[1]Riesgos!$M$1,X219&lt;[1]Riesgos!$O$1),[1]Riesgos!$K$5,IF(AND(Q219&lt;[1]Riesgos!$M$1,X219&lt;[1]Riesgos!$O$1),[1]Riesgos!$K$6,0)))))</f>
        <v>4. Estructuración</v>
      </c>
    </row>
    <row r="220" spans="1:25" s="33" customFormat="1" ht="76.5" hidden="1" x14ac:dyDescent="0.2">
      <c r="A220" s="28" t="s">
        <v>774</v>
      </c>
      <c r="B220" s="28" t="s">
        <v>775</v>
      </c>
      <c r="C220" s="28" t="s">
        <v>884</v>
      </c>
      <c r="D220" s="28" t="s">
        <v>885</v>
      </c>
      <c r="E220" s="28" t="s">
        <v>778</v>
      </c>
      <c r="F220" s="28" t="s">
        <v>779</v>
      </c>
      <c r="G220" s="28" t="s">
        <v>886</v>
      </c>
      <c r="H220" s="28" t="s">
        <v>833</v>
      </c>
      <c r="I220" s="28" t="s">
        <v>150</v>
      </c>
      <c r="J220" s="28" t="s">
        <v>783</v>
      </c>
      <c r="K220" s="28" t="s">
        <v>784</v>
      </c>
      <c r="L220" s="28" t="s">
        <v>785</v>
      </c>
      <c r="M220" s="29" t="s">
        <v>154</v>
      </c>
      <c r="N220" s="30">
        <f>+VLOOKUP(M220,[1]Riesgos!$A$2:$B$7,2,0)</f>
        <v>0.8</v>
      </c>
      <c r="O220" s="29" t="s">
        <v>155</v>
      </c>
      <c r="P220" s="30">
        <f>+VLOOKUP(O220,[1]Riesgos!$C$2:$D$7,2,0)</f>
        <v>0.8</v>
      </c>
      <c r="Q220" s="30">
        <f t="shared" si="5"/>
        <v>0.64000000000000012</v>
      </c>
      <c r="R220" s="31" t="str">
        <f>+IF(N220=1,[1]Riesgos!$F$6,IF(AND(N220=1,P220=1),[1]Riesgos!$F$5,IF(Q220&lt;=[1]Riesgos!$D$17,[1]Riesgos!$F$3,IF(Q220&lt;=[1]Riesgos!$E$15,[1]Riesgos!$F$4,[1]Riesgos!$F$5))))</f>
        <v xml:space="preserve">Alto </v>
      </c>
      <c r="S220" s="32"/>
      <c r="T220" s="19" t="s">
        <v>169</v>
      </c>
      <c r="U220" s="19" t="s">
        <v>170</v>
      </c>
      <c r="V220" s="19">
        <v>1</v>
      </c>
      <c r="W220" s="17" t="s">
        <v>168</v>
      </c>
      <c r="X220" s="17">
        <f>+VLOOKUP(W220,[1]Riesgos!$H$2:$I$7,2,0)</f>
        <v>3</v>
      </c>
      <c r="Y220" s="16" t="str">
        <f>+IF(AND(Q220&gt;[1]Riesgos!$M$1,X220&gt;[1]Riesgos!$O$1),[1]Riesgos!$K$3,(IF(AND(Q220&lt;[1]Riesgos!$M$1,X220&gt;[1]Riesgos!$O$1),[1]Riesgos!$K$4,IF(AND(Q220&gt;[1]Riesgos!$M$1,X220&lt;[1]Riesgos!$O$1),[1]Riesgos!$K$5,IF(AND(Q220&lt;[1]Riesgos!$M$1,X220&lt;[1]Riesgos!$O$1),[1]Riesgos!$K$6,0)))))</f>
        <v>4. Estructuración</v>
      </c>
    </row>
    <row r="221" spans="1:25" s="33" customFormat="1" ht="51" hidden="1" x14ac:dyDescent="0.2">
      <c r="A221" s="28" t="s">
        <v>774</v>
      </c>
      <c r="B221" s="28" t="s">
        <v>775</v>
      </c>
      <c r="C221" s="28" t="s">
        <v>887</v>
      </c>
      <c r="D221" s="28" t="s">
        <v>777</v>
      </c>
      <c r="E221" s="28" t="s">
        <v>778</v>
      </c>
      <c r="F221" s="28" t="s">
        <v>779</v>
      </c>
      <c r="G221" s="28" t="s">
        <v>888</v>
      </c>
      <c r="H221" s="28" t="s">
        <v>889</v>
      </c>
      <c r="I221" s="28" t="s">
        <v>782</v>
      </c>
      <c r="J221" s="28" t="s">
        <v>783</v>
      </c>
      <c r="K221" s="28" t="s">
        <v>784</v>
      </c>
      <c r="L221" s="28" t="s">
        <v>890</v>
      </c>
      <c r="M221" s="29" t="s">
        <v>154</v>
      </c>
      <c r="N221" s="30">
        <f>+VLOOKUP(M221,[1]Riesgos!$A$2:$B$7,2,0)</f>
        <v>0.8</v>
      </c>
      <c r="O221" s="29" t="s">
        <v>168</v>
      </c>
      <c r="P221" s="30">
        <f>+VLOOKUP(O221,[1]Riesgos!$C$2:$D$7,2,0)</f>
        <v>0.6</v>
      </c>
      <c r="Q221" s="30">
        <f t="shared" si="5"/>
        <v>0.48</v>
      </c>
      <c r="R221" s="31" t="str">
        <f>+IF(N221=1,[1]Riesgos!$F$6,IF(AND(N221=1,P221=1),[1]Riesgos!$F$5,IF(Q221&lt;=[1]Riesgos!$D$17,[1]Riesgos!$F$3,IF(Q221&lt;=[1]Riesgos!$E$15,[1]Riesgos!$F$4,[1]Riesgos!$F$5))))</f>
        <v xml:space="preserve">Alto </v>
      </c>
      <c r="S221" s="32"/>
      <c r="T221" s="19" t="s">
        <v>169</v>
      </c>
      <c r="U221" s="19" t="s">
        <v>170</v>
      </c>
      <c r="V221" s="19">
        <v>1</v>
      </c>
      <c r="W221" s="17" t="s">
        <v>168</v>
      </c>
      <c r="X221" s="17">
        <f>+VLOOKUP(W221,[1]Riesgos!$H$2:$I$7,2,0)</f>
        <v>3</v>
      </c>
      <c r="Y221" s="16" t="str">
        <f>+IF(AND(Q221&gt;[1]Riesgos!$M$1,X221&gt;[1]Riesgos!$O$1),[1]Riesgos!$K$3,(IF(AND(Q221&lt;[1]Riesgos!$M$1,X221&gt;[1]Riesgos!$O$1),[1]Riesgos!$K$4,IF(AND(Q221&gt;[1]Riesgos!$M$1,X221&lt;[1]Riesgos!$O$1),[1]Riesgos!$K$5,IF(AND(Q221&lt;[1]Riesgos!$M$1,X221&lt;[1]Riesgos!$O$1),[1]Riesgos!$K$6,0)))))</f>
        <v>4. Estructuración</v>
      </c>
    </row>
    <row r="222" spans="1:25" s="33" customFormat="1" ht="76.5" hidden="1" x14ac:dyDescent="0.2">
      <c r="A222" s="28" t="s">
        <v>774</v>
      </c>
      <c r="B222" s="28" t="s">
        <v>775</v>
      </c>
      <c r="C222" s="28" t="s">
        <v>891</v>
      </c>
      <c r="D222" s="28" t="s">
        <v>885</v>
      </c>
      <c r="E222" s="28" t="s">
        <v>778</v>
      </c>
      <c r="F222" s="28" t="s">
        <v>779</v>
      </c>
      <c r="G222" s="28" t="s">
        <v>892</v>
      </c>
      <c r="H222" s="28" t="s">
        <v>833</v>
      </c>
      <c r="I222" s="28" t="s">
        <v>150</v>
      </c>
      <c r="J222" s="28" t="s">
        <v>783</v>
      </c>
      <c r="K222" s="28" t="s">
        <v>784</v>
      </c>
      <c r="L222" s="28" t="s">
        <v>785</v>
      </c>
      <c r="M222" s="29" t="s">
        <v>154</v>
      </c>
      <c r="N222" s="30">
        <f>+VLOOKUP(M222,[1]Riesgos!$A$2:$B$7,2,0)</f>
        <v>0.8</v>
      </c>
      <c r="O222" s="29" t="s">
        <v>155</v>
      </c>
      <c r="P222" s="30">
        <f>+VLOOKUP(O222,[1]Riesgos!$C$2:$D$7,2,0)</f>
        <v>0.8</v>
      </c>
      <c r="Q222" s="30">
        <f t="shared" si="5"/>
        <v>0.64000000000000012</v>
      </c>
      <c r="R222" s="31" t="str">
        <f>+IF(N222=1,[1]Riesgos!$F$6,IF(AND(N222=1,P222=1),[1]Riesgos!$F$5,IF(Q222&lt;=[1]Riesgos!$D$17,[1]Riesgos!$F$3,IF(Q222&lt;=[1]Riesgos!$E$15,[1]Riesgos!$F$4,[1]Riesgos!$F$5))))</f>
        <v xml:space="preserve">Alto </v>
      </c>
      <c r="S222" s="32"/>
      <c r="T222" s="19" t="s">
        <v>169</v>
      </c>
      <c r="U222" s="19" t="s">
        <v>170</v>
      </c>
      <c r="V222" s="19">
        <v>1</v>
      </c>
      <c r="W222" s="17" t="s">
        <v>168</v>
      </c>
      <c r="X222" s="17">
        <f>+VLOOKUP(W222,[1]Riesgos!$H$2:$I$7,2,0)</f>
        <v>3</v>
      </c>
      <c r="Y222" s="16" t="str">
        <f>+IF(AND(Q222&gt;[1]Riesgos!$M$1,X222&gt;[1]Riesgos!$O$1),[1]Riesgos!$K$3,(IF(AND(Q222&lt;[1]Riesgos!$M$1,X222&gt;[1]Riesgos!$O$1),[1]Riesgos!$K$4,IF(AND(Q222&gt;[1]Riesgos!$M$1,X222&lt;[1]Riesgos!$O$1),[1]Riesgos!$K$5,IF(AND(Q222&lt;[1]Riesgos!$M$1,X222&lt;[1]Riesgos!$O$1),[1]Riesgos!$K$6,0)))))</f>
        <v>4. Estructuración</v>
      </c>
    </row>
    <row r="223" spans="1:25" s="33" customFormat="1" ht="76.5" hidden="1" x14ac:dyDescent="0.2">
      <c r="A223" s="28" t="s">
        <v>774</v>
      </c>
      <c r="B223" s="28" t="s">
        <v>775</v>
      </c>
      <c r="C223" s="28" t="s">
        <v>893</v>
      </c>
      <c r="D223" s="28" t="s">
        <v>885</v>
      </c>
      <c r="E223" s="28" t="s">
        <v>778</v>
      </c>
      <c r="F223" s="28" t="s">
        <v>779</v>
      </c>
      <c r="G223" s="28" t="s">
        <v>894</v>
      </c>
      <c r="H223" s="28" t="s">
        <v>833</v>
      </c>
      <c r="I223" s="28" t="s">
        <v>150</v>
      </c>
      <c r="J223" s="28" t="s">
        <v>783</v>
      </c>
      <c r="K223" s="28" t="s">
        <v>784</v>
      </c>
      <c r="L223" s="28" t="s">
        <v>785</v>
      </c>
      <c r="M223" s="29" t="s">
        <v>154</v>
      </c>
      <c r="N223" s="30">
        <f>+VLOOKUP(M223,[1]Riesgos!$A$2:$B$7,2,0)</f>
        <v>0.8</v>
      </c>
      <c r="O223" s="29" t="s">
        <v>155</v>
      </c>
      <c r="P223" s="30">
        <f>+VLOOKUP(O223,[1]Riesgos!$C$2:$D$7,2,0)</f>
        <v>0.8</v>
      </c>
      <c r="Q223" s="30">
        <f t="shared" si="5"/>
        <v>0.64000000000000012</v>
      </c>
      <c r="R223" s="31" t="str">
        <f>+IF(N223=1,[1]Riesgos!$F$6,IF(AND(N223=1,P223=1),[1]Riesgos!$F$5,IF(Q223&lt;=[1]Riesgos!$D$17,[1]Riesgos!$F$3,IF(Q223&lt;=[1]Riesgos!$E$15,[1]Riesgos!$F$4,[1]Riesgos!$F$5))))</f>
        <v xml:space="preserve">Alto </v>
      </c>
      <c r="S223" s="32"/>
      <c r="T223" s="19" t="s">
        <v>169</v>
      </c>
      <c r="U223" s="19" t="s">
        <v>170</v>
      </c>
      <c r="V223" s="19">
        <v>1</v>
      </c>
      <c r="W223" s="17" t="s">
        <v>168</v>
      </c>
      <c r="X223" s="17">
        <f>+VLOOKUP(W223,[1]Riesgos!$H$2:$I$7,2,0)</f>
        <v>3</v>
      </c>
      <c r="Y223" s="16" t="str">
        <f>+IF(AND(Q223&gt;[1]Riesgos!$M$1,X223&gt;[1]Riesgos!$O$1),[1]Riesgos!$K$3,(IF(AND(Q223&lt;[1]Riesgos!$M$1,X223&gt;[1]Riesgos!$O$1),[1]Riesgos!$K$4,IF(AND(Q223&gt;[1]Riesgos!$M$1,X223&lt;[1]Riesgos!$O$1),[1]Riesgos!$K$5,IF(AND(Q223&lt;[1]Riesgos!$M$1,X223&lt;[1]Riesgos!$O$1),[1]Riesgos!$K$6,0)))))</f>
        <v>4. Estructuración</v>
      </c>
    </row>
    <row r="224" spans="1:25" s="33" customFormat="1" ht="51" hidden="1" x14ac:dyDescent="0.2">
      <c r="A224" s="28" t="s">
        <v>774</v>
      </c>
      <c r="B224" s="28" t="s">
        <v>895</v>
      </c>
      <c r="C224" s="28" t="s">
        <v>896</v>
      </c>
      <c r="D224" s="28" t="s">
        <v>777</v>
      </c>
      <c r="E224" s="28" t="s">
        <v>778</v>
      </c>
      <c r="F224" s="28" t="s">
        <v>799</v>
      </c>
      <c r="G224" s="28" t="s">
        <v>897</v>
      </c>
      <c r="H224" s="28" t="s">
        <v>898</v>
      </c>
      <c r="I224" s="28" t="s">
        <v>782</v>
      </c>
      <c r="J224" s="28" t="s">
        <v>783</v>
      </c>
      <c r="K224" s="28" t="s">
        <v>789</v>
      </c>
      <c r="L224" s="28" t="s">
        <v>790</v>
      </c>
      <c r="M224" s="29" t="s">
        <v>154</v>
      </c>
      <c r="N224" s="30">
        <f>+VLOOKUP(M224,[1]Riesgos!$A$2:$B$7,2,0)</f>
        <v>0.8</v>
      </c>
      <c r="O224" s="29" t="s">
        <v>168</v>
      </c>
      <c r="P224" s="30">
        <f>+VLOOKUP(O224,[1]Riesgos!$C$2:$D$7,2,0)</f>
        <v>0.6</v>
      </c>
      <c r="Q224" s="30">
        <f t="shared" si="5"/>
        <v>0.48</v>
      </c>
      <c r="R224" s="31" t="str">
        <f>+IF(N224=1,[1]Riesgos!$F$6,IF(AND(N224=1,P224=1),[1]Riesgos!$F$5,IF(Q224&lt;=[1]Riesgos!$D$17,[1]Riesgos!$F$3,IF(Q224&lt;=[1]Riesgos!$E$15,[1]Riesgos!$F$4,[1]Riesgos!$F$5))))</f>
        <v xml:space="preserve">Alto </v>
      </c>
      <c r="S224" s="32"/>
      <c r="T224" s="19" t="s">
        <v>169</v>
      </c>
      <c r="U224" s="19" t="s">
        <v>170</v>
      </c>
      <c r="V224" s="19">
        <v>1</v>
      </c>
      <c r="W224" s="17" t="s">
        <v>168</v>
      </c>
      <c r="X224" s="17">
        <f>+VLOOKUP(W224,[1]Riesgos!$H$2:$I$7,2,0)</f>
        <v>3</v>
      </c>
      <c r="Y224" s="16" t="str">
        <f>+IF(AND(Q224&gt;[1]Riesgos!$M$1,X224&gt;[1]Riesgos!$O$1),[1]Riesgos!$K$3,(IF(AND(Q224&lt;[1]Riesgos!$M$1,X224&gt;[1]Riesgos!$O$1),[1]Riesgos!$K$4,IF(AND(Q224&gt;[1]Riesgos!$M$1,X224&lt;[1]Riesgos!$O$1),[1]Riesgos!$K$5,IF(AND(Q224&lt;[1]Riesgos!$M$1,X224&lt;[1]Riesgos!$O$1),[1]Riesgos!$K$6,0)))))</f>
        <v>4. Estructuración</v>
      </c>
    </row>
    <row r="225" spans="1:25" s="33" customFormat="1" ht="51" hidden="1" x14ac:dyDescent="0.2">
      <c r="A225" s="28" t="s">
        <v>774</v>
      </c>
      <c r="B225" s="28" t="s">
        <v>895</v>
      </c>
      <c r="C225" s="28" t="s">
        <v>899</v>
      </c>
      <c r="D225" s="28" t="s">
        <v>777</v>
      </c>
      <c r="E225" s="28" t="s">
        <v>778</v>
      </c>
      <c r="F225" s="28" t="s">
        <v>779</v>
      </c>
      <c r="G225" s="28" t="s">
        <v>900</v>
      </c>
      <c r="H225" s="28" t="s">
        <v>898</v>
      </c>
      <c r="I225" s="28" t="s">
        <v>782</v>
      </c>
      <c r="J225" s="28" t="s">
        <v>783</v>
      </c>
      <c r="K225" s="28" t="s">
        <v>789</v>
      </c>
      <c r="L225" s="28" t="s">
        <v>790</v>
      </c>
      <c r="M225" s="29" t="s">
        <v>154</v>
      </c>
      <c r="N225" s="30">
        <f>+VLOOKUP(M225,[1]Riesgos!$A$2:$B$7,2,0)</f>
        <v>0.8</v>
      </c>
      <c r="O225" s="29" t="s">
        <v>168</v>
      </c>
      <c r="P225" s="30">
        <f>+VLOOKUP(O225,[1]Riesgos!$C$2:$D$7,2,0)</f>
        <v>0.6</v>
      </c>
      <c r="Q225" s="30">
        <f t="shared" si="5"/>
        <v>0.48</v>
      </c>
      <c r="R225" s="31" t="str">
        <f>+IF(N225=1,[1]Riesgos!$F$6,IF(AND(N225=1,P225=1),[1]Riesgos!$F$5,IF(Q225&lt;=[1]Riesgos!$D$17,[1]Riesgos!$F$3,IF(Q225&lt;=[1]Riesgos!$E$15,[1]Riesgos!$F$4,[1]Riesgos!$F$5))))</f>
        <v xml:space="preserve">Alto </v>
      </c>
      <c r="S225" s="32"/>
      <c r="T225" s="19" t="s">
        <v>169</v>
      </c>
      <c r="U225" s="19" t="s">
        <v>170</v>
      </c>
      <c r="V225" s="19">
        <v>1</v>
      </c>
      <c r="W225" s="17" t="s">
        <v>168</v>
      </c>
      <c r="X225" s="17">
        <f>+VLOOKUP(W225,[1]Riesgos!$H$2:$I$7,2,0)</f>
        <v>3</v>
      </c>
      <c r="Y225" s="16" t="str">
        <f>+IF(AND(Q225&gt;[1]Riesgos!$M$1,X225&gt;[1]Riesgos!$O$1),[1]Riesgos!$K$3,(IF(AND(Q225&lt;[1]Riesgos!$M$1,X225&gt;[1]Riesgos!$O$1),[1]Riesgos!$K$4,IF(AND(Q225&gt;[1]Riesgos!$M$1,X225&lt;[1]Riesgos!$O$1),[1]Riesgos!$K$5,IF(AND(Q225&lt;[1]Riesgos!$M$1,X225&lt;[1]Riesgos!$O$1),[1]Riesgos!$K$6,0)))))</f>
        <v>4. Estructuración</v>
      </c>
    </row>
    <row r="226" spans="1:25" s="33" customFormat="1" ht="51" hidden="1" x14ac:dyDescent="0.2">
      <c r="A226" s="28" t="s">
        <v>774</v>
      </c>
      <c r="B226" s="28" t="s">
        <v>775</v>
      </c>
      <c r="C226" s="28" t="s">
        <v>901</v>
      </c>
      <c r="D226" s="28" t="s">
        <v>827</v>
      </c>
      <c r="E226" s="28" t="s">
        <v>778</v>
      </c>
      <c r="F226" s="28" t="s">
        <v>779</v>
      </c>
      <c r="G226" s="28" t="s">
        <v>902</v>
      </c>
      <c r="H226" s="28" t="s">
        <v>903</v>
      </c>
      <c r="I226" s="28" t="s">
        <v>782</v>
      </c>
      <c r="J226" s="28" t="s">
        <v>783</v>
      </c>
      <c r="K226" s="28" t="s">
        <v>789</v>
      </c>
      <c r="L226" s="28" t="s">
        <v>790</v>
      </c>
      <c r="M226" s="29" t="s">
        <v>154</v>
      </c>
      <c r="N226" s="30">
        <f>+VLOOKUP(M226,[1]Riesgos!$A$2:$B$7,2,0)</f>
        <v>0.8</v>
      </c>
      <c r="O226" s="29" t="s">
        <v>155</v>
      </c>
      <c r="P226" s="30">
        <f>+VLOOKUP(O226,[1]Riesgos!$C$2:$D$7,2,0)</f>
        <v>0.8</v>
      </c>
      <c r="Q226" s="30">
        <f t="shared" si="5"/>
        <v>0.64000000000000012</v>
      </c>
      <c r="R226" s="31" t="str">
        <f>+IF(N226=1,[1]Riesgos!$F$6,IF(AND(N226=1,P226=1),[1]Riesgos!$F$5,IF(Q226&lt;=[1]Riesgos!$D$17,[1]Riesgos!$F$3,IF(Q226&lt;=[1]Riesgos!$E$15,[1]Riesgos!$F$4,[1]Riesgos!$F$5))))</f>
        <v xml:space="preserve">Alto </v>
      </c>
      <c r="S226" s="32"/>
      <c r="T226" s="19" t="s">
        <v>169</v>
      </c>
      <c r="U226" s="19" t="s">
        <v>170</v>
      </c>
      <c r="V226" s="19">
        <v>1</v>
      </c>
      <c r="W226" s="17" t="s">
        <v>168</v>
      </c>
      <c r="X226" s="17">
        <f>+VLOOKUP(W226,[1]Riesgos!$H$2:$I$7,2,0)</f>
        <v>3</v>
      </c>
      <c r="Y226" s="16" t="str">
        <f>+IF(AND(Q226&gt;[1]Riesgos!$M$1,X226&gt;[1]Riesgos!$O$1),[1]Riesgos!$K$3,(IF(AND(Q226&lt;[1]Riesgos!$M$1,X226&gt;[1]Riesgos!$O$1),[1]Riesgos!$K$4,IF(AND(Q226&gt;[1]Riesgos!$M$1,X226&lt;[1]Riesgos!$O$1),[1]Riesgos!$K$5,IF(AND(Q226&lt;[1]Riesgos!$M$1,X226&lt;[1]Riesgos!$O$1),[1]Riesgos!$K$6,0)))))</f>
        <v>4. Estructuración</v>
      </c>
    </row>
    <row r="227" spans="1:25" s="33" customFormat="1" ht="51" hidden="1" x14ac:dyDescent="0.2">
      <c r="A227" s="28" t="s">
        <v>774</v>
      </c>
      <c r="B227" s="28" t="s">
        <v>775</v>
      </c>
      <c r="C227" s="28" t="s">
        <v>904</v>
      </c>
      <c r="D227" s="28" t="s">
        <v>857</v>
      </c>
      <c r="E227" s="28" t="s">
        <v>798</v>
      </c>
      <c r="F227" s="28" t="s">
        <v>779</v>
      </c>
      <c r="G227" s="28" t="s">
        <v>905</v>
      </c>
      <c r="H227" s="28" t="s">
        <v>822</v>
      </c>
      <c r="I227" s="28" t="s">
        <v>782</v>
      </c>
      <c r="J227" s="28" t="s">
        <v>783</v>
      </c>
      <c r="K227" s="28" t="s">
        <v>789</v>
      </c>
      <c r="L227" s="28" t="s">
        <v>790</v>
      </c>
      <c r="M227" s="29" t="s">
        <v>154</v>
      </c>
      <c r="N227" s="30">
        <f>+VLOOKUP(M227,[1]Riesgos!$A$2:$B$7,2,0)</f>
        <v>0.8</v>
      </c>
      <c r="O227" s="29" t="s">
        <v>155</v>
      </c>
      <c r="P227" s="30">
        <f>+VLOOKUP(O227,[1]Riesgos!$C$2:$D$7,2,0)</f>
        <v>0.8</v>
      </c>
      <c r="Q227" s="30">
        <f t="shared" si="5"/>
        <v>0.64000000000000012</v>
      </c>
      <c r="R227" s="31" t="str">
        <f>+IF(N227=1,[1]Riesgos!$F$6,IF(AND(N227=1,P227=1),[1]Riesgos!$F$5,IF(Q227&lt;=[1]Riesgos!$D$17,[1]Riesgos!$F$3,IF(Q227&lt;=[1]Riesgos!$E$15,[1]Riesgos!$F$4,[1]Riesgos!$F$5))))</f>
        <v xml:space="preserve">Alto </v>
      </c>
      <c r="S227" s="32"/>
      <c r="T227" s="19" t="s">
        <v>169</v>
      </c>
      <c r="U227" s="19" t="s">
        <v>170</v>
      </c>
      <c r="V227" s="19">
        <v>1</v>
      </c>
      <c r="W227" s="17" t="s">
        <v>168</v>
      </c>
      <c r="X227" s="17">
        <f>+VLOOKUP(W227,[1]Riesgos!$H$2:$I$7,2,0)</f>
        <v>3</v>
      </c>
      <c r="Y227" s="16" t="str">
        <f>+IF(AND(Q227&gt;[1]Riesgos!$M$1,X227&gt;[1]Riesgos!$O$1),[1]Riesgos!$K$3,(IF(AND(Q227&lt;[1]Riesgos!$M$1,X227&gt;[1]Riesgos!$O$1),[1]Riesgos!$K$4,IF(AND(Q227&gt;[1]Riesgos!$M$1,X227&lt;[1]Riesgos!$O$1),[1]Riesgos!$K$5,IF(AND(Q227&lt;[1]Riesgos!$M$1,X227&lt;[1]Riesgos!$O$1),[1]Riesgos!$K$6,0)))))</f>
        <v>4. Estructuración</v>
      </c>
    </row>
    <row r="228" spans="1:25" s="33" customFormat="1" ht="76.5" hidden="1" x14ac:dyDescent="0.2">
      <c r="A228" s="28" t="s">
        <v>774</v>
      </c>
      <c r="B228" s="28" t="s">
        <v>775</v>
      </c>
      <c r="C228" s="28" t="s">
        <v>906</v>
      </c>
      <c r="D228" s="28" t="s">
        <v>857</v>
      </c>
      <c r="E228" s="28" t="s">
        <v>811</v>
      </c>
      <c r="F228" s="28" t="s">
        <v>799</v>
      </c>
      <c r="G228" s="28" t="s">
        <v>907</v>
      </c>
      <c r="H228" s="28" t="s">
        <v>198</v>
      </c>
      <c r="I228" s="28" t="s">
        <v>150</v>
      </c>
      <c r="J228" s="28" t="s">
        <v>151</v>
      </c>
      <c r="K228" s="28" t="s">
        <v>152</v>
      </c>
      <c r="L228" s="28" t="s">
        <v>785</v>
      </c>
      <c r="M228" s="29" t="s">
        <v>154</v>
      </c>
      <c r="N228" s="30">
        <f>+VLOOKUP(M228,[1]Riesgos!$A$2:$B$7,2,0)</f>
        <v>0.8</v>
      </c>
      <c r="O228" s="29" t="s">
        <v>155</v>
      </c>
      <c r="P228" s="30">
        <f>+VLOOKUP(O228,[1]Riesgos!$C$2:$D$7,2,0)</f>
        <v>0.8</v>
      </c>
      <c r="Q228" s="30">
        <f t="shared" si="5"/>
        <v>0.64000000000000012</v>
      </c>
      <c r="R228" s="31" t="str">
        <f>+IF(N228=1,[1]Riesgos!$F$6,IF(AND(N228=1,P228=1),[1]Riesgos!$F$5,IF(Q228&lt;=[1]Riesgos!$D$17,[1]Riesgos!$F$3,IF(Q228&lt;=[1]Riesgos!$E$15,[1]Riesgos!$F$4,[1]Riesgos!$F$5))))</f>
        <v xml:space="preserve">Alto </v>
      </c>
      <c r="S228" s="32"/>
      <c r="T228" s="19" t="s">
        <v>169</v>
      </c>
      <c r="U228" s="19" t="s">
        <v>170</v>
      </c>
      <c r="V228" s="19">
        <v>1</v>
      </c>
      <c r="W228" s="17" t="s">
        <v>168</v>
      </c>
      <c r="X228" s="17">
        <f>+VLOOKUP(W228,[1]Riesgos!$H$2:$I$7,2,0)</f>
        <v>3</v>
      </c>
      <c r="Y228" s="16" t="str">
        <f>+IF(AND(Q228&gt;[1]Riesgos!$M$1,X228&gt;[1]Riesgos!$O$1),[1]Riesgos!$K$3,(IF(AND(Q228&lt;[1]Riesgos!$M$1,X228&gt;[1]Riesgos!$O$1),[1]Riesgos!$K$4,IF(AND(Q228&gt;[1]Riesgos!$M$1,X228&lt;[1]Riesgos!$O$1),[1]Riesgos!$K$5,IF(AND(Q228&lt;[1]Riesgos!$M$1,X228&lt;[1]Riesgos!$O$1),[1]Riesgos!$K$6,0)))))</f>
        <v>4. Estructuración</v>
      </c>
    </row>
    <row r="229" spans="1:25" s="33" customFormat="1" ht="76.5" hidden="1" x14ac:dyDescent="0.2">
      <c r="A229" s="28" t="s">
        <v>774</v>
      </c>
      <c r="B229" s="28" t="s">
        <v>775</v>
      </c>
      <c r="C229" s="28" t="s">
        <v>908</v>
      </c>
      <c r="D229" s="28" t="s">
        <v>885</v>
      </c>
      <c r="E229" s="28" t="s">
        <v>778</v>
      </c>
      <c r="F229" s="28" t="s">
        <v>779</v>
      </c>
      <c r="G229" s="28" t="s">
        <v>909</v>
      </c>
      <c r="H229" s="28" t="s">
        <v>198</v>
      </c>
      <c r="I229" s="28" t="s">
        <v>150</v>
      </c>
      <c r="J229" s="28" t="s">
        <v>151</v>
      </c>
      <c r="K229" s="28" t="s">
        <v>152</v>
      </c>
      <c r="L229" s="28" t="s">
        <v>785</v>
      </c>
      <c r="M229" s="29" t="s">
        <v>154</v>
      </c>
      <c r="N229" s="30">
        <f>+VLOOKUP(M229,[1]Riesgos!$A$2:$B$7,2,0)</f>
        <v>0.8</v>
      </c>
      <c r="O229" s="29" t="s">
        <v>155</v>
      </c>
      <c r="P229" s="30">
        <f>+VLOOKUP(O229,[1]Riesgos!$C$2:$D$7,2,0)</f>
        <v>0.8</v>
      </c>
      <c r="Q229" s="30">
        <f t="shared" si="5"/>
        <v>0.64000000000000012</v>
      </c>
      <c r="R229" s="31" t="str">
        <f>+IF(N229=1,[1]Riesgos!$F$6,IF(AND(N229=1,P229=1),[1]Riesgos!$F$5,IF(Q229&lt;=[1]Riesgos!$D$17,[1]Riesgos!$F$3,IF(Q229&lt;=[1]Riesgos!$E$15,[1]Riesgos!$F$4,[1]Riesgos!$F$5))))</f>
        <v xml:space="preserve">Alto </v>
      </c>
      <c r="S229" s="32"/>
      <c r="T229" s="19" t="s">
        <v>169</v>
      </c>
      <c r="U229" s="19" t="s">
        <v>170</v>
      </c>
      <c r="V229" s="19">
        <v>1</v>
      </c>
      <c r="W229" s="17" t="s">
        <v>168</v>
      </c>
      <c r="X229" s="17">
        <f>+VLOOKUP(W229,[1]Riesgos!$H$2:$I$7,2,0)</f>
        <v>3</v>
      </c>
      <c r="Y229" s="16" t="str">
        <f>+IF(AND(Q229&gt;[1]Riesgos!$M$1,X229&gt;[1]Riesgos!$O$1),[1]Riesgos!$K$3,(IF(AND(Q229&lt;[1]Riesgos!$M$1,X229&gt;[1]Riesgos!$O$1),[1]Riesgos!$K$4,IF(AND(Q229&gt;[1]Riesgos!$M$1,X229&lt;[1]Riesgos!$O$1),[1]Riesgos!$K$5,IF(AND(Q229&lt;[1]Riesgos!$M$1,X229&lt;[1]Riesgos!$O$1),[1]Riesgos!$K$6,0)))))</f>
        <v>4. Estructuración</v>
      </c>
    </row>
    <row r="230" spans="1:25" s="33" customFormat="1" ht="51" hidden="1" x14ac:dyDescent="0.2">
      <c r="A230" s="28" t="s">
        <v>774</v>
      </c>
      <c r="B230" s="28" t="s">
        <v>775</v>
      </c>
      <c r="C230" s="28" t="s">
        <v>910</v>
      </c>
      <c r="D230" s="28" t="s">
        <v>885</v>
      </c>
      <c r="E230" s="28" t="s">
        <v>778</v>
      </c>
      <c r="F230" s="28" t="s">
        <v>779</v>
      </c>
      <c r="G230" s="28" t="s">
        <v>911</v>
      </c>
      <c r="H230" s="28" t="s">
        <v>822</v>
      </c>
      <c r="I230" s="28" t="s">
        <v>782</v>
      </c>
      <c r="J230" s="28" t="s">
        <v>783</v>
      </c>
      <c r="K230" s="28" t="s">
        <v>789</v>
      </c>
      <c r="L230" s="28" t="s">
        <v>790</v>
      </c>
      <c r="M230" s="29" t="s">
        <v>154</v>
      </c>
      <c r="N230" s="30">
        <f>+VLOOKUP(M230,[1]Riesgos!$A$2:$B$7,2,0)</f>
        <v>0.8</v>
      </c>
      <c r="O230" s="29" t="s">
        <v>155</v>
      </c>
      <c r="P230" s="30">
        <f>+VLOOKUP(O230,[1]Riesgos!$C$2:$D$7,2,0)</f>
        <v>0.8</v>
      </c>
      <c r="Q230" s="30">
        <f t="shared" si="5"/>
        <v>0.64000000000000012</v>
      </c>
      <c r="R230" s="31" t="str">
        <f>+IF(N230=1,[1]Riesgos!$F$6,IF(AND(N230=1,P230=1),[1]Riesgos!$F$5,IF(Q230&lt;=[1]Riesgos!$D$17,[1]Riesgos!$F$3,IF(Q230&lt;=[1]Riesgos!$E$15,[1]Riesgos!$F$4,[1]Riesgos!$F$5))))</f>
        <v xml:space="preserve">Alto </v>
      </c>
      <c r="S230" s="32"/>
      <c r="T230" s="19" t="s">
        <v>169</v>
      </c>
      <c r="U230" s="19" t="s">
        <v>170</v>
      </c>
      <c r="V230" s="19">
        <v>1</v>
      </c>
      <c r="W230" s="17" t="s">
        <v>168</v>
      </c>
      <c r="X230" s="17">
        <f>+VLOOKUP(W230,[1]Riesgos!$H$2:$I$7,2,0)</f>
        <v>3</v>
      </c>
      <c r="Y230" s="16" t="str">
        <f>+IF(AND(Q230&gt;[1]Riesgos!$M$1,X230&gt;[1]Riesgos!$O$1),[1]Riesgos!$K$3,(IF(AND(Q230&lt;[1]Riesgos!$M$1,X230&gt;[1]Riesgos!$O$1),[1]Riesgos!$K$4,IF(AND(Q230&gt;[1]Riesgos!$M$1,X230&lt;[1]Riesgos!$O$1),[1]Riesgos!$K$5,IF(AND(Q230&lt;[1]Riesgos!$M$1,X230&lt;[1]Riesgos!$O$1),[1]Riesgos!$K$6,0)))))</f>
        <v>4. Estructuración</v>
      </c>
    </row>
    <row r="231" spans="1:25" s="33" customFormat="1" ht="76.5" hidden="1" x14ac:dyDescent="0.2">
      <c r="A231" s="28" t="s">
        <v>774</v>
      </c>
      <c r="B231" s="28" t="s">
        <v>775</v>
      </c>
      <c r="C231" s="28" t="s">
        <v>912</v>
      </c>
      <c r="D231" s="28" t="s">
        <v>885</v>
      </c>
      <c r="E231" s="28" t="s">
        <v>778</v>
      </c>
      <c r="F231" s="28" t="s">
        <v>779</v>
      </c>
      <c r="G231" s="28" t="s">
        <v>913</v>
      </c>
      <c r="H231" s="28" t="s">
        <v>914</v>
      </c>
      <c r="I231" s="28" t="s">
        <v>150</v>
      </c>
      <c r="J231" s="28" t="s">
        <v>783</v>
      </c>
      <c r="K231" s="28" t="s">
        <v>784</v>
      </c>
      <c r="L231" s="28" t="s">
        <v>785</v>
      </c>
      <c r="M231" s="29" t="s">
        <v>154</v>
      </c>
      <c r="N231" s="30">
        <f>+VLOOKUP(M231,[1]Riesgos!$A$2:$B$7,2,0)</f>
        <v>0.8</v>
      </c>
      <c r="O231" s="29" t="s">
        <v>155</v>
      </c>
      <c r="P231" s="30">
        <f>+VLOOKUP(O231,[1]Riesgos!$C$2:$D$7,2,0)</f>
        <v>0.8</v>
      </c>
      <c r="Q231" s="30">
        <f t="shared" si="5"/>
        <v>0.64000000000000012</v>
      </c>
      <c r="R231" s="31" t="str">
        <f>+IF(N231=1,[1]Riesgos!$F$6,IF(AND(N231=1,P231=1),[1]Riesgos!$F$5,IF(Q231&lt;=[1]Riesgos!$D$17,[1]Riesgos!$F$3,IF(Q231&lt;=[1]Riesgos!$E$15,[1]Riesgos!$F$4,[1]Riesgos!$F$5))))</f>
        <v xml:space="preserve">Alto </v>
      </c>
      <c r="S231" s="32"/>
      <c r="T231" s="19" t="s">
        <v>169</v>
      </c>
      <c r="U231" s="19" t="s">
        <v>170</v>
      </c>
      <c r="V231" s="19">
        <v>1</v>
      </c>
      <c r="W231" s="17" t="s">
        <v>168</v>
      </c>
      <c r="X231" s="17">
        <f>+VLOOKUP(W231,[1]Riesgos!$H$2:$I$7,2,0)</f>
        <v>3</v>
      </c>
      <c r="Y231" s="16" t="str">
        <f>+IF(AND(Q231&gt;[1]Riesgos!$M$1,X231&gt;[1]Riesgos!$O$1),[1]Riesgos!$K$3,(IF(AND(Q231&lt;[1]Riesgos!$M$1,X231&gt;[1]Riesgos!$O$1),[1]Riesgos!$K$4,IF(AND(Q231&gt;[1]Riesgos!$M$1,X231&lt;[1]Riesgos!$O$1),[1]Riesgos!$K$5,IF(AND(Q231&lt;[1]Riesgos!$M$1,X231&lt;[1]Riesgos!$O$1),[1]Riesgos!$K$6,0)))))</f>
        <v>4. Estructuración</v>
      </c>
    </row>
    <row r="232" spans="1:25" s="33" customFormat="1" ht="51" hidden="1" x14ac:dyDescent="0.2">
      <c r="A232" s="28" t="s">
        <v>774</v>
      </c>
      <c r="B232" s="28" t="s">
        <v>775</v>
      </c>
      <c r="C232" s="28" t="s">
        <v>915</v>
      </c>
      <c r="D232" s="28" t="s">
        <v>885</v>
      </c>
      <c r="E232" s="28" t="s">
        <v>778</v>
      </c>
      <c r="F232" s="28" t="s">
        <v>779</v>
      </c>
      <c r="G232" s="28" t="s">
        <v>916</v>
      </c>
      <c r="H232" s="28" t="s">
        <v>917</v>
      </c>
      <c r="I232" s="28" t="s">
        <v>782</v>
      </c>
      <c r="J232" s="28" t="s">
        <v>783</v>
      </c>
      <c r="K232" s="28" t="s">
        <v>789</v>
      </c>
      <c r="L232" s="28" t="s">
        <v>790</v>
      </c>
      <c r="M232" s="29" t="s">
        <v>154</v>
      </c>
      <c r="N232" s="30">
        <f>+VLOOKUP(M232,[1]Riesgos!$A$2:$B$7,2,0)</f>
        <v>0.8</v>
      </c>
      <c r="O232" s="29" t="s">
        <v>155</v>
      </c>
      <c r="P232" s="30">
        <f>+VLOOKUP(O232,[1]Riesgos!$C$2:$D$7,2,0)</f>
        <v>0.8</v>
      </c>
      <c r="Q232" s="30">
        <f t="shared" si="5"/>
        <v>0.64000000000000012</v>
      </c>
      <c r="R232" s="31" t="str">
        <f>+IF(N232=1,[1]Riesgos!$F$6,IF(AND(N232=1,P232=1),[1]Riesgos!$F$5,IF(Q232&lt;=[1]Riesgos!$D$17,[1]Riesgos!$F$3,IF(Q232&lt;=[1]Riesgos!$E$15,[1]Riesgos!$F$4,[1]Riesgos!$F$5))))</f>
        <v xml:space="preserve">Alto </v>
      </c>
      <c r="S232" s="32"/>
      <c r="T232" s="19" t="s">
        <v>169</v>
      </c>
      <c r="U232" s="19" t="s">
        <v>170</v>
      </c>
      <c r="V232" s="19">
        <v>1</v>
      </c>
      <c r="W232" s="17" t="s">
        <v>168</v>
      </c>
      <c r="X232" s="17">
        <f>+VLOOKUP(W232,[1]Riesgos!$H$2:$I$7,2,0)</f>
        <v>3</v>
      </c>
      <c r="Y232" s="16" t="str">
        <f>+IF(AND(Q232&gt;[1]Riesgos!$M$1,X232&gt;[1]Riesgos!$O$1),[1]Riesgos!$K$3,(IF(AND(Q232&lt;[1]Riesgos!$M$1,X232&gt;[1]Riesgos!$O$1),[1]Riesgos!$K$4,IF(AND(Q232&gt;[1]Riesgos!$M$1,X232&lt;[1]Riesgos!$O$1),[1]Riesgos!$K$5,IF(AND(Q232&lt;[1]Riesgos!$M$1,X232&lt;[1]Riesgos!$O$1),[1]Riesgos!$K$6,0)))))</f>
        <v>4. Estructuración</v>
      </c>
    </row>
    <row r="233" spans="1:25" s="33" customFormat="1" ht="63.75" hidden="1" x14ac:dyDescent="0.2">
      <c r="A233" s="28" t="s">
        <v>774</v>
      </c>
      <c r="B233" s="28" t="s">
        <v>775</v>
      </c>
      <c r="C233" s="28" t="s">
        <v>918</v>
      </c>
      <c r="D233" s="28" t="s">
        <v>797</v>
      </c>
      <c r="E233" s="28" t="s">
        <v>798</v>
      </c>
      <c r="F233" s="28" t="s">
        <v>779</v>
      </c>
      <c r="G233" s="28" t="s">
        <v>919</v>
      </c>
      <c r="H233" s="28" t="s">
        <v>822</v>
      </c>
      <c r="I233" s="28" t="s">
        <v>782</v>
      </c>
      <c r="J233" s="28" t="s">
        <v>783</v>
      </c>
      <c r="K233" s="28" t="s">
        <v>789</v>
      </c>
      <c r="L233" s="28" t="s">
        <v>790</v>
      </c>
      <c r="M233" s="29" t="s">
        <v>154</v>
      </c>
      <c r="N233" s="30">
        <f>+VLOOKUP(M233,[1]Riesgos!$A$2:$B$7,2,0)</f>
        <v>0.8</v>
      </c>
      <c r="O233" s="29" t="s">
        <v>155</v>
      </c>
      <c r="P233" s="30">
        <f>+VLOOKUP(O233,[1]Riesgos!$C$2:$D$7,2,0)</f>
        <v>0.8</v>
      </c>
      <c r="Q233" s="30">
        <f t="shared" si="5"/>
        <v>0.64000000000000012</v>
      </c>
      <c r="R233" s="31" t="str">
        <f>+IF(N233=1,[1]Riesgos!$F$6,IF(AND(N233=1,P233=1),[1]Riesgos!$F$5,IF(Q233&lt;=[1]Riesgos!$D$17,[1]Riesgos!$F$3,IF(Q233&lt;=[1]Riesgos!$E$15,[1]Riesgos!$F$4,[1]Riesgos!$F$5))))</f>
        <v xml:space="preserve">Alto </v>
      </c>
      <c r="S233" s="32"/>
      <c r="T233" s="19" t="s">
        <v>169</v>
      </c>
      <c r="U233" s="19" t="s">
        <v>170</v>
      </c>
      <c r="V233" s="19">
        <v>1</v>
      </c>
      <c r="W233" s="17" t="s">
        <v>168</v>
      </c>
      <c r="X233" s="17">
        <f>+VLOOKUP(W233,[1]Riesgos!$H$2:$I$7,2,0)</f>
        <v>3</v>
      </c>
      <c r="Y233" s="16" t="str">
        <f>+IF(AND(Q233&gt;[1]Riesgos!$M$1,X233&gt;[1]Riesgos!$O$1),[1]Riesgos!$K$3,(IF(AND(Q233&lt;[1]Riesgos!$M$1,X233&gt;[1]Riesgos!$O$1),[1]Riesgos!$K$4,IF(AND(Q233&gt;[1]Riesgos!$M$1,X233&lt;[1]Riesgos!$O$1),[1]Riesgos!$K$5,IF(AND(Q233&lt;[1]Riesgos!$M$1,X233&lt;[1]Riesgos!$O$1),[1]Riesgos!$K$6,0)))))</f>
        <v>4. Estructuración</v>
      </c>
    </row>
    <row r="234" spans="1:25" s="33" customFormat="1" ht="153" hidden="1" x14ac:dyDescent="0.2">
      <c r="A234" s="28" t="s">
        <v>774</v>
      </c>
      <c r="B234" s="28" t="s">
        <v>775</v>
      </c>
      <c r="C234" s="28" t="s">
        <v>920</v>
      </c>
      <c r="D234" s="28" t="s">
        <v>885</v>
      </c>
      <c r="E234" s="28" t="s">
        <v>778</v>
      </c>
      <c r="F234" s="28" t="s">
        <v>779</v>
      </c>
      <c r="G234" s="28" t="s">
        <v>921</v>
      </c>
      <c r="H234" s="28" t="s">
        <v>198</v>
      </c>
      <c r="I234" s="28" t="s">
        <v>150</v>
      </c>
      <c r="J234" s="28" t="s">
        <v>151</v>
      </c>
      <c r="K234" s="28" t="s">
        <v>152</v>
      </c>
      <c r="L234" s="28" t="s">
        <v>785</v>
      </c>
      <c r="M234" s="29" t="s">
        <v>154</v>
      </c>
      <c r="N234" s="30">
        <f>+VLOOKUP(M234,[1]Riesgos!$A$2:$B$7,2,0)</f>
        <v>0.8</v>
      </c>
      <c r="O234" s="29" t="s">
        <v>155</v>
      </c>
      <c r="P234" s="30">
        <f>+VLOOKUP(O234,[1]Riesgos!$C$2:$D$7,2,0)</f>
        <v>0.8</v>
      </c>
      <c r="Q234" s="30">
        <f t="shared" si="5"/>
        <v>0.64000000000000012</v>
      </c>
      <c r="R234" s="31" t="str">
        <f>+IF(N234=1,[1]Riesgos!$F$6,IF(AND(N234=1,P234=1),[1]Riesgos!$F$5,IF(Q234&lt;=[1]Riesgos!$D$17,[1]Riesgos!$F$3,IF(Q234&lt;=[1]Riesgos!$E$15,[1]Riesgos!$F$4,[1]Riesgos!$F$5))))</f>
        <v xml:space="preserve">Alto </v>
      </c>
      <c r="S234" s="32"/>
      <c r="T234" s="19" t="s">
        <v>169</v>
      </c>
      <c r="U234" s="19" t="s">
        <v>170</v>
      </c>
      <c r="V234" s="19">
        <v>1</v>
      </c>
      <c r="W234" s="17" t="s">
        <v>168</v>
      </c>
      <c r="X234" s="17">
        <f>+VLOOKUP(W234,[1]Riesgos!$H$2:$I$7,2,0)</f>
        <v>3</v>
      </c>
      <c r="Y234" s="16" t="str">
        <f>+IF(AND(Q234&gt;[1]Riesgos!$M$1,X234&gt;[1]Riesgos!$O$1),[1]Riesgos!$K$3,(IF(AND(Q234&lt;[1]Riesgos!$M$1,X234&gt;[1]Riesgos!$O$1),[1]Riesgos!$K$4,IF(AND(Q234&gt;[1]Riesgos!$M$1,X234&lt;[1]Riesgos!$O$1),[1]Riesgos!$K$5,IF(AND(Q234&lt;[1]Riesgos!$M$1,X234&lt;[1]Riesgos!$O$1),[1]Riesgos!$K$6,0)))))</f>
        <v>4. Estructuración</v>
      </c>
    </row>
    <row r="235" spans="1:25" s="33" customFormat="1" ht="102" hidden="1" x14ac:dyDescent="0.2">
      <c r="A235" s="28" t="s">
        <v>774</v>
      </c>
      <c r="B235" s="28" t="s">
        <v>775</v>
      </c>
      <c r="C235" s="28" t="s">
        <v>922</v>
      </c>
      <c r="D235" s="28" t="s">
        <v>885</v>
      </c>
      <c r="E235" s="28" t="s">
        <v>778</v>
      </c>
      <c r="F235" s="28" t="s">
        <v>779</v>
      </c>
      <c r="G235" s="28" t="s">
        <v>923</v>
      </c>
      <c r="H235" s="28" t="s">
        <v>198</v>
      </c>
      <c r="I235" s="28" t="s">
        <v>150</v>
      </c>
      <c r="J235" s="28" t="s">
        <v>151</v>
      </c>
      <c r="K235" s="28" t="s">
        <v>152</v>
      </c>
      <c r="L235" s="28" t="s">
        <v>785</v>
      </c>
      <c r="M235" s="29" t="s">
        <v>154</v>
      </c>
      <c r="N235" s="30">
        <f>+VLOOKUP(M235,[1]Riesgos!$A$2:$B$7,2,0)</f>
        <v>0.8</v>
      </c>
      <c r="O235" s="29" t="s">
        <v>155</v>
      </c>
      <c r="P235" s="30">
        <f>+VLOOKUP(O235,[1]Riesgos!$C$2:$D$7,2,0)</f>
        <v>0.8</v>
      </c>
      <c r="Q235" s="30">
        <f t="shared" si="5"/>
        <v>0.64000000000000012</v>
      </c>
      <c r="R235" s="31" t="str">
        <f>+IF(N235=1,[1]Riesgos!$F$6,IF(AND(N235=1,P235=1),[1]Riesgos!$F$5,IF(Q235&lt;=[1]Riesgos!$D$17,[1]Riesgos!$F$3,IF(Q235&lt;=[1]Riesgos!$E$15,[1]Riesgos!$F$4,[1]Riesgos!$F$5))))</f>
        <v xml:space="preserve">Alto </v>
      </c>
      <c r="S235" s="32"/>
      <c r="T235" s="19" t="s">
        <v>169</v>
      </c>
      <c r="U235" s="19" t="s">
        <v>170</v>
      </c>
      <c r="V235" s="19">
        <v>1</v>
      </c>
      <c r="W235" s="17" t="s">
        <v>168</v>
      </c>
      <c r="X235" s="17">
        <f>+VLOOKUP(W235,[1]Riesgos!$H$2:$I$7,2,0)</f>
        <v>3</v>
      </c>
      <c r="Y235" s="16" t="str">
        <f>+IF(AND(Q235&gt;[1]Riesgos!$M$1,X235&gt;[1]Riesgos!$O$1),[1]Riesgos!$K$3,(IF(AND(Q235&lt;[1]Riesgos!$M$1,X235&gt;[1]Riesgos!$O$1),[1]Riesgos!$K$4,IF(AND(Q235&gt;[1]Riesgos!$M$1,X235&lt;[1]Riesgos!$O$1),[1]Riesgos!$K$5,IF(AND(Q235&lt;[1]Riesgos!$M$1,X235&lt;[1]Riesgos!$O$1),[1]Riesgos!$K$6,0)))))</f>
        <v>4. Estructuración</v>
      </c>
    </row>
    <row r="236" spans="1:25" s="33" customFormat="1" ht="76.5" hidden="1" x14ac:dyDescent="0.2">
      <c r="A236" s="28" t="s">
        <v>774</v>
      </c>
      <c r="B236" s="28" t="s">
        <v>775</v>
      </c>
      <c r="C236" s="28" t="s">
        <v>924</v>
      </c>
      <c r="D236" s="28" t="s">
        <v>885</v>
      </c>
      <c r="E236" s="28" t="s">
        <v>778</v>
      </c>
      <c r="F236" s="28" t="s">
        <v>779</v>
      </c>
      <c r="G236" s="28" t="s">
        <v>925</v>
      </c>
      <c r="H236" s="28" t="s">
        <v>198</v>
      </c>
      <c r="I236" s="28" t="s">
        <v>150</v>
      </c>
      <c r="J236" s="28" t="s">
        <v>151</v>
      </c>
      <c r="K236" s="28" t="s">
        <v>152</v>
      </c>
      <c r="L236" s="28" t="s">
        <v>785</v>
      </c>
      <c r="M236" s="29" t="s">
        <v>154</v>
      </c>
      <c r="N236" s="30">
        <f>+VLOOKUP(M236,[1]Riesgos!$A$2:$B$7,2,0)</f>
        <v>0.8</v>
      </c>
      <c r="O236" s="29" t="s">
        <v>155</v>
      </c>
      <c r="P236" s="30">
        <f>+VLOOKUP(O236,[1]Riesgos!$C$2:$D$7,2,0)</f>
        <v>0.8</v>
      </c>
      <c r="Q236" s="30">
        <f t="shared" si="5"/>
        <v>0.64000000000000012</v>
      </c>
      <c r="R236" s="31" t="str">
        <f>+IF(N236=1,[1]Riesgos!$F$6,IF(AND(N236=1,P236=1),[1]Riesgos!$F$5,IF(Q236&lt;=[1]Riesgos!$D$17,[1]Riesgos!$F$3,IF(Q236&lt;=[1]Riesgos!$E$15,[1]Riesgos!$F$4,[1]Riesgos!$F$5))))</f>
        <v xml:space="preserve">Alto </v>
      </c>
      <c r="S236" s="32"/>
      <c r="T236" s="19" t="s">
        <v>169</v>
      </c>
      <c r="U236" s="19" t="s">
        <v>170</v>
      </c>
      <c r="V236" s="19">
        <v>1</v>
      </c>
      <c r="W236" s="17" t="s">
        <v>168</v>
      </c>
      <c r="X236" s="17">
        <f>+VLOOKUP(W236,[1]Riesgos!$H$2:$I$7,2,0)</f>
        <v>3</v>
      </c>
      <c r="Y236" s="16" t="str">
        <f>+IF(AND(Q236&gt;[1]Riesgos!$M$1,X236&gt;[1]Riesgos!$O$1),[1]Riesgos!$K$3,(IF(AND(Q236&lt;[1]Riesgos!$M$1,X236&gt;[1]Riesgos!$O$1),[1]Riesgos!$K$4,IF(AND(Q236&gt;[1]Riesgos!$M$1,X236&lt;[1]Riesgos!$O$1),[1]Riesgos!$K$5,IF(AND(Q236&lt;[1]Riesgos!$M$1,X236&lt;[1]Riesgos!$O$1),[1]Riesgos!$K$6,0)))))</f>
        <v>4. Estructuración</v>
      </c>
    </row>
    <row r="237" spans="1:25" ht="79.349999999999994" customHeight="1" x14ac:dyDescent="0.25"/>
  </sheetData>
  <autoFilter ref="A1:AH236">
    <filterColumn colId="0">
      <filters>
        <filter val="5. Tecnologías, Informática y Comunicaciones"/>
      </filters>
    </filterColumn>
  </autoFilter>
  <conditionalFormatting sqref="R2:R236">
    <cfRule type="containsText" dxfId="3" priority="1" operator="containsText" text="Bajo">
      <formula>NOT(ISERROR(SEARCH("Bajo",R2)))</formula>
    </cfRule>
    <cfRule type="containsText" dxfId="2" priority="2" operator="containsText" text="Moderado">
      <formula>NOT(ISERROR(SEARCH("Moderado",R2)))</formula>
    </cfRule>
    <cfRule type="containsText" dxfId="1" priority="3" operator="containsText" text="Alto">
      <formula>NOT(ISERROR(SEARCH("Alto",R2)))</formula>
    </cfRule>
    <cfRule type="containsText" dxfId="0" priority="4" operator="containsText" text="Extremo">
      <formula>NOT(ISERROR(SEARCH("Extremo",R2)))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[4]Riesgos!#REF!</xm:f>
          </x14:formula1>
          <xm:sqref>W2:W174 W181:W236 O2:O174 O181:O236 M134:M174 M2:M93 M181:M236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Resumen</vt:lpstr>
      <vt:lpstr>PLAN DE ACCIÓN 2023-2026</vt:lpstr>
      <vt:lpstr>Análisis Situacional</vt:lpstr>
    </vt:vector>
  </TitlesOfParts>
  <Company>GP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CAponte</dc:creator>
  <cp:lastModifiedBy>tomas bendeck uribe</cp:lastModifiedBy>
  <dcterms:created xsi:type="dcterms:W3CDTF">2023-10-03T17:25:58Z</dcterms:created>
  <dcterms:modified xsi:type="dcterms:W3CDTF">2026-06-05T22:26:53Z</dcterms:modified>
</cp:coreProperties>
</file>